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bruikersgegevens\druddeca\Desktop\Documenten_nieuw_internet\"/>
    </mc:Choice>
  </mc:AlternateContent>
  <bookViews>
    <workbookView xWindow="480" yWindow="60" windowWidth="15600" windowHeight="8505" activeTab="2"/>
  </bookViews>
  <sheets>
    <sheet name="Uitleg" sheetId="4" r:id="rId1"/>
    <sheet name="Annuïteit" sheetId="1" r:id="rId2"/>
    <sheet name="Vaste Kapitaalaflossing" sheetId="2" r:id="rId3"/>
    <sheet name="Bulletlening" sheetId="3" r:id="rId4"/>
  </sheets>
  <calcPr calcId="152511"/>
</workbook>
</file>

<file path=xl/calcChain.xml><?xml version="1.0" encoding="utf-8"?>
<calcChain xmlns="http://schemas.openxmlformats.org/spreadsheetml/2006/main">
  <c r="C2" i="3" l="1"/>
  <c r="B2" i="3"/>
  <c r="B9" i="3" s="1"/>
  <c r="D2" i="2"/>
  <c r="E2" i="2" s="1"/>
  <c r="C2" i="2"/>
  <c r="C9" i="2" s="1"/>
  <c r="C2" i="1"/>
  <c r="B2" i="1"/>
  <c r="B9" i="2"/>
  <c r="B9" i="1"/>
  <c r="I44" i="4"/>
  <c r="C9" i="3" l="1"/>
  <c r="D9" i="2"/>
  <c r="C9" i="1"/>
  <c r="H26" i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O26" i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H25" i="3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H40" i="3" s="1"/>
  <c r="H41" i="3" s="1"/>
  <c r="H42" i="3" s="1"/>
  <c r="H43" i="3" s="1"/>
  <c r="H44" i="3" s="1"/>
  <c r="H45" i="3" s="1"/>
  <c r="H46" i="3" s="1"/>
  <c r="H47" i="3" s="1"/>
  <c r="H48" i="3" s="1"/>
  <c r="H49" i="3" s="1"/>
  <c r="H26" i="2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G82" i="4"/>
  <c r="G83" i="4"/>
  <c r="G81" i="4"/>
  <c r="F83" i="4"/>
  <c r="F84" i="4" s="1"/>
  <c r="G84" i="4" l="1"/>
  <c r="F85" i="4"/>
  <c r="C4" i="2"/>
  <c r="D4" i="2" s="1"/>
  <c r="R24" i="3"/>
  <c r="K24" i="3"/>
  <c r="I24" i="3"/>
  <c r="L24" i="3" s="1"/>
  <c r="M24" i="3" s="1"/>
  <c r="G68" i="4"/>
  <c r="G70" i="4" s="1"/>
  <c r="I73" i="4" s="1"/>
  <c r="T50" i="3"/>
  <c r="M50" i="3"/>
  <c r="F50" i="3"/>
  <c r="F54" i="4"/>
  <c r="F55" i="4"/>
  <c r="F53" i="4"/>
  <c r="G54" i="4"/>
  <c r="G55" i="4"/>
  <c r="G53" i="4"/>
  <c r="E39" i="4"/>
  <c r="G85" i="4" l="1"/>
  <c r="F86" i="4"/>
  <c r="G56" i="4"/>
  <c r="I56" i="4" s="1"/>
  <c r="I59" i="4" s="1"/>
  <c r="I75" i="4" s="1"/>
  <c r="J24" i="3"/>
  <c r="I25" i="3"/>
  <c r="B24" i="3"/>
  <c r="E24" i="3" s="1"/>
  <c r="A25" i="3"/>
  <c r="T17" i="2"/>
  <c r="T18" i="2"/>
  <c r="T19" i="2"/>
  <c r="T20" i="2"/>
  <c r="T21" i="2"/>
  <c r="T22" i="2"/>
  <c r="T23" i="2"/>
  <c r="T17" i="3"/>
  <c r="T18" i="3"/>
  <c r="T19" i="3"/>
  <c r="T20" i="3"/>
  <c r="T21" i="3"/>
  <c r="T22" i="3"/>
  <c r="T23" i="3"/>
  <c r="T17" i="1"/>
  <c r="T18" i="1"/>
  <c r="T19" i="1"/>
  <c r="T20" i="1"/>
  <c r="T21" i="1"/>
  <c r="T22" i="1"/>
  <c r="T23" i="1"/>
  <c r="T16" i="2"/>
  <c r="T16" i="3"/>
  <c r="T16" i="1"/>
  <c r="M23" i="2"/>
  <c r="M22" i="2"/>
  <c r="M21" i="2"/>
  <c r="M20" i="2"/>
  <c r="M19" i="2"/>
  <c r="M18" i="2"/>
  <c r="M17" i="2"/>
  <c r="M16" i="2"/>
  <c r="M23" i="3"/>
  <c r="M22" i="3"/>
  <c r="M21" i="3"/>
  <c r="M20" i="3"/>
  <c r="M19" i="3"/>
  <c r="M18" i="3"/>
  <c r="M17" i="3"/>
  <c r="M16" i="3"/>
  <c r="M23" i="1"/>
  <c r="M22" i="1"/>
  <c r="M21" i="1"/>
  <c r="M20" i="1"/>
  <c r="M19" i="1"/>
  <c r="M18" i="1"/>
  <c r="M17" i="1"/>
  <c r="M16" i="1"/>
  <c r="F19" i="2"/>
  <c r="F20" i="2"/>
  <c r="F21" i="2"/>
  <c r="F22" i="2"/>
  <c r="F23" i="2"/>
  <c r="F19" i="3"/>
  <c r="F20" i="3"/>
  <c r="F21" i="3"/>
  <c r="F22" i="3"/>
  <c r="F23" i="3"/>
  <c r="F19" i="1"/>
  <c r="F20" i="1"/>
  <c r="F21" i="1"/>
  <c r="F22" i="1"/>
  <c r="F23" i="1"/>
  <c r="F18" i="2"/>
  <c r="F17" i="3"/>
  <c r="F18" i="3"/>
  <c r="F17" i="1"/>
  <c r="F18" i="1"/>
  <c r="F16" i="2"/>
  <c r="F16" i="3"/>
  <c r="F16" i="1"/>
  <c r="E3" i="2"/>
  <c r="F87" i="4" l="1"/>
  <c r="G86" i="4"/>
  <c r="F24" i="3"/>
  <c r="B25" i="3"/>
  <c r="D3" i="3"/>
  <c r="D2" i="3" s="1"/>
  <c r="D9" i="3" l="1"/>
  <c r="E2" i="3"/>
  <c r="F88" i="4"/>
  <c r="G87" i="4"/>
  <c r="P24" i="3"/>
  <c r="P25" i="3"/>
  <c r="O25" i="3"/>
  <c r="O26" i="3" s="1"/>
  <c r="R26" i="3" s="1"/>
  <c r="K26" i="3"/>
  <c r="A26" i="3"/>
  <c r="D26" i="3" s="1"/>
  <c r="C8" i="3"/>
  <c r="B8" i="3"/>
  <c r="D6" i="2"/>
  <c r="C6" i="2"/>
  <c r="B6" i="2"/>
  <c r="O26" i="2"/>
  <c r="O27" i="2" s="1"/>
  <c r="O28" i="2" s="1"/>
  <c r="O29" i="2" s="1"/>
  <c r="O30" i="2" s="1"/>
  <c r="O31" i="2" s="1"/>
  <c r="O32" i="2" s="1"/>
  <c r="O33" i="2" s="1"/>
  <c r="O34" i="2" s="1"/>
  <c r="O35" i="2" s="1"/>
  <c r="O36" i="2" s="1"/>
  <c r="O37" i="2" s="1"/>
  <c r="O38" i="2" s="1"/>
  <c r="O39" i="2" s="1"/>
  <c r="O40" i="2" s="1"/>
  <c r="O41" i="2" s="1"/>
  <c r="O42" i="2" s="1"/>
  <c r="O43" i="2" s="1"/>
  <c r="O44" i="2" s="1"/>
  <c r="O45" i="2" s="1"/>
  <c r="O46" i="2" s="1"/>
  <c r="O47" i="2" s="1"/>
  <c r="O48" i="2" s="1"/>
  <c r="O49" i="2" s="1"/>
  <c r="O50" i="2" s="1"/>
  <c r="H46" i="2"/>
  <c r="H47" i="2" s="1"/>
  <c r="H48" i="2" s="1"/>
  <c r="H49" i="2" s="1"/>
  <c r="H50" i="2" s="1"/>
  <c r="A26" i="2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I25" i="2"/>
  <c r="L25" i="2" s="1"/>
  <c r="B25" i="2"/>
  <c r="E25" i="2" s="1"/>
  <c r="P25" i="2"/>
  <c r="S25" i="2" s="1"/>
  <c r="F89" i="4" l="1"/>
  <c r="G88" i="4"/>
  <c r="B26" i="2"/>
  <c r="C26" i="2" s="1"/>
  <c r="F25" i="2"/>
  <c r="Q24" i="3"/>
  <c r="S24" i="3"/>
  <c r="T24" i="3" s="1"/>
  <c r="P26" i="2"/>
  <c r="Q26" i="2" s="1"/>
  <c r="T25" i="2"/>
  <c r="I26" i="2"/>
  <c r="M25" i="2"/>
  <c r="D25" i="3"/>
  <c r="E25" i="3" s="1"/>
  <c r="K25" i="3"/>
  <c r="L25" i="3" s="1"/>
  <c r="R25" i="3"/>
  <c r="S25" i="3" s="1"/>
  <c r="A27" i="3"/>
  <c r="D27" i="3" s="1"/>
  <c r="Q25" i="3"/>
  <c r="J25" i="3"/>
  <c r="K27" i="3"/>
  <c r="C25" i="3"/>
  <c r="O27" i="3"/>
  <c r="R27" i="3" s="1"/>
  <c r="D8" i="3"/>
  <c r="R26" i="2"/>
  <c r="R50" i="2"/>
  <c r="R48" i="2"/>
  <c r="R46" i="2"/>
  <c r="R44" i="2"/>
  <c r="R42" i="2"/>
  <c r="R40" i="2"/>
  <c r="R38" i="2"/>
  <c r="R36" i="2"/>
  <c r="R34" i="2"/>
  <c r="R32" i="2"/>
  <c r="R30" i="2"/>
  <c r="R28" i="2"/>
  <c r="R49" i="2"/>
  <c r="R47" i="2"/>
  <c r="R45" i="2"/>
  <c r="R43" i="2"/>
  <c r="R41" i="2"/>
  <c r="R39" i="2"/>
  <c r="R37" i="2"/>
  <c r="R35" i="2"/>
  <c r="R33" i="2"/>
  <c r="R31" i="2"/>
  <c r="R29" i="2"/>
  <c r="R27" i="2"/>
  <c r="D26" i="2"/>
  <c r="D50" i="2"/>
  <c r="D48" i="2"/>
  <c r="D46" i="2"/>
  <c r="D44" i="2"/>
  <c r="D42" i="2"/>
  <c r="D40" i="2"/>
  <c r="D38" i="2"/>
  <c r="D36" i="2"/>
  <c r="D34" i="2"/>
  <c r="D32" i="2"/>
  <c r="D30" i="2"/>
  <c r="D28" i="2"/>
  <c r="D49" i="2"/>
  <c r="D47" i="2"/>
  <c r="D45" i="2"/>
  <c r="D43" i="2"/>
  <c r="D41" i="2"/>
  <c r="D39" i="2"/>
  <c r="D37" i="2"/>
  <c r="D35" i="2"/>
  <c r="D33" i="2"/>
  <c r="D31" i="2"/>
  <c r="D29" i="2"/>
  <c r="D27" i="2"/>
  <c r="K26" i="2"/>
  <c r="L26" i="2" s="1"/>
  <c r="K50" i="2"/>
  <c r="K48" i="2"/>
  <c r="K46" i="2"/>
  <c r="K44" i="2"/>
  <c r="K42" i="2"/>
  <c r="K40" i="2"/>
  <c r="K38" i="2"/>
  <c r="K36" i="2"/>
  <c r="K34" i="2"/>
  <c r="K32" i="2"/>
  <c r="K30" i="2"/>
  <c r="K28" i="2"/>
  <c r="K49" i="2"/>
  <c r="K47" i="2"/>
  <c r="K45" i="2"/>
  <c r="K43" i="2"/>
  <c r="K41" i="2"/>
  <c r="K39" i="2"/>
  <c r="K37" i="2"/>
  <c r="K35" i="2"/>
  <c r="K33" i="2"/>
  <c r="K31" i="2"/>
  <c r="K29" i="2"/>
  <c r="K27" i="2"/>
  <c r="J26" i="2"/>
  <c r="I25" i="1"/>
  <c r="L25" i="1" s="1"/>
  <c r="B25" i="1"/>
  <c r="E25" i="1" s="1"/>
  <c r="A26" i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C6" i="1"/>
  <c r="B6" i="1"/>
  <c r="D3" i="1"/>
  <c r="D6" i="1" l="1"/>
  <c r="D2" i="1"/>
  <c r="E26" i="2"/>
  <c r="F26" i="2" s="1"/>
  <c r="F90" i="4"/>
  <c r="G89" i="4"/>
  <c r="I26" i="1"/>
  <c r="M25" i="1"/>
  <c r="P26" i="3"/>
  <c r="Q26" i="3" s="1"/>
  <c r="T25" i="3"/>
  <c r="B26" i="1"/>
  <c r="C26" i="1" s="1"/>
  <c r="D26" i="1" s="1"/>
  <c r="E26" i="1" s="1"/>
  <c r="F25" i="1"/>
  <c r="B27" i="2"/>
  <c r="B26" i="3"/>
  <c r="E26" i="3" s="1"/>
  <c r="F25" i="3"/>
  <c r="I26" i="3"/>
  <c r="J26" i="3" s="1"/>
  <c r="M25" i="3"/>
  <c r="I27" i="2"/>
  <c r="J27" i="2" s="1"/>
  <c r="M26" i="2"/>
  <c r="P25" i="1"/>
  <c r="S25" i="1" s="1"/>
  <c r="J26" i="1"/>
  <c r="K26" i="1" s="1"/>
  <c r="L26" i="1" s="1"/>
  <c r="O28" i="3"/>
  <c r="R28" i="3" s="1"/>
  <c r="L26" i="3"/>
  <c r="A28" i="3"/>
  <c r="D28" i="3" s="1"/>
  <c r="K28" i="3"/>
  <c r="S26" i="2"/>
  <c r="C27" i="2"/>
  <c r="E27" i="2" s="1"/>
  <c r="A46" i="1"/>
  <c r="F91" i="4" l="1"/>
  <c r="G90" i="4"/>
  <c r="S26" i="3"/>
  <c r="P27" i="3" s="1"/>
  <c r="D9" i="1"/>
  <c r="E2" i="1"/>
  <c r="B27" i="3"/>
  <c r="E27" i="3" s="1"/>
  <c r="F26" i="3"/>
  <c r="B28" i="2"/>
  <c r="C28" i="2" s="1"/>
  <c r="E28" i="2" s="1"/>
  <c r="F27" i="2"/>
  <c r="C26" i="3"/>
  <c r="P26" i="1"/>
  <c r="T25" i="1"/>
  <c r="I27" i="1"/>
  <c r="M26" i="1"/>
  <c r="B27" i="1"/>
  <c r="C27" i="1" s="1"/>
  <c r="F26" i="1"/>
  <c r="I27" i="3"/>
  <c r="J27" i="3" s="1"/>
  <c r="M26" i="3"/>
  <c r="P27" i="2"/>
  <c r="Q27" i="2" s="1"/>
  <c r="S27" i="2" s="1"/>
  <c r="T26" i="2"/>
  <c r="J27" i="1"/>
  <c r="K27" i="1" s="1"/>
  <c r="L27" i="1" s="1"/>
  <c r="Q26" i="1"/>
  <c r="R26" i="1" s="1"/>
  <c r="S26" i="1" s="1"/>
  <c r="K29" i="3"/>
  <c r="A29" i="3"/>
  <c r="D29" i="3" s="1"/>
  <c r="L27" i="3"/>
  <c r="O29" i="3"/>
  <c r="R29" i="3" s="1"/>
  <c r="L27" i="2"/>
  <c r="A47" i="1"/>
  <c r="S27" i="3" l="1"/>
  <c r="Q27" i="3"/>
  <c r="T26" i="3"/>
  <c r="F92" i="4"/>
  <c r="G91" i="4"/>
  <c r="P28" i="3"/>
  <c r="S28" i="3" s="1"/>
  <c r="T27" i="3"/>
  <c r="B28" i="3"/>
  <c r="C28" i="3" s="1"/>
  <c r="F27" i="3"/>
  <c r="B29" i="2"/>
  <c r="C29" i="2" s="1"/>
  <c r="E29" i="2" s="1"/>
  <c r="F28" i="2"/>
  <c r="C27" i="3"/>
  <c r="P27" i="1"/>
  <c r="Q27" i="1" s="1"/>
  <c r="R27" i="1" s="1"/>
  <c r="S27" i="1" s="1"/>
  <c r="T26" i="1"/>
  <c r="I28" i="1"/>
  <c r="M27" i="1"/>
  <c r="I28" i="3"/>
  <c r="J28" i="3" s="1"/>
  <c r="M27" i="3"/>
  <c r="P28" i="2"/>
  <c r="S28" i="2" s="1"/>
  <c r="T27" i="2"/>
  <c r="I28" i="2"/>
  <c r="J28" i="2" s="1"/>
  <c r="M27" i="2"/>
  <c r="J28" i="1"/>
  <c r="K28" i="1" s="1"/>
  <c r="L28" i="1" s="1"/>
  <c r="E28" i="3"/>
  <c r="O30" i="3"/>
  <c r="R30" i="3" s="1"/>
  <c r="L28" i="3"/>
  <c r="A30" i="3"/>
  <c r="D30" i="3" s="1"/>
  <c r="K30" i="3"/>
  <c r="D27" i="1"/>
  <c r="E27" i="1" s="1"/>
  <c r="A48" i="1"/>
  <c r="F93" i="4" l="1"/>
  <c r="G92" i="4"/>
  <c r="B30" i="2"/>
  <c r="C30" i="2" s="1"/>
  <c r="F29" i="2"/>
  <c r="P29" i="3"/>
  <c r="T28" i="3"/>
  <c r="B29" i="3"/>
  <c r="C29" i="3" s="1"/>
  <c r="F28" i="3"/>
  <c r="Q28" i="3"/>
  <c r="P28" i="1"/>
  <c r="Q28" i="1" s="1"/>
  <c r="R28" i="1" s="1"/>
  <c r="S28" i="1" s="1"/>
  <c r="T27" i="1"/>
  <c r="I29" i="1"/>
  <c r="J29" i="1" s="1"/>
  <c r="K29" i="1" s="1"/>
  <c r="L29" i="1" s="1"/>
  <c r="M28" i="1"/>
  <c r="B28" i="1"/>
  <c r="F27" i="1"/>
  <c r="I29" i="3"/>
  <c r="J29" i="3" s="1"/>
  <c r="M28" i="3"/>
  <c r="Q28" i="2"/>
  <c r="P29" i="2"/>
  <c r="Q29" i="2" s="1"/>
  <c r="S29" i="2" s="1"/>
  <c r="T28" i="2"/>
  <c r="L28" i="2"/>
  <c r="C28" i="1"/>
  <c r="O31" i="3"/>
  <c r="R31" i="3" s="1"/>
  <c r="K31" i="3"/>
  <c r="A31" i="3"/>
  <c r="D31" i="3" s="1"/>
  <c r="E29" i="3"/>
  <c r="S29" i="3"/>
  <c r="Q29" i="3"/>
  <c r="D28" i="1"/>
  <c r="E28" i="1" s="1"/>
  <c r="A49" i="1"/>
  <c r="L29" i="3" l="1"/>
  <c r="E30" i="2"/>
  <c r="F94" i="4"/>
  <c r="G93" i="4"/>
  <c r="B31" i="2"/>
  <c r="F30" i="2"/>
  <c r="B30" i="3"/>
  <c r="C30" i="3" s="1"/>
  <c r="F29" i="3"/>
  <c r="P30" i="3"/>
  <c r="S30" i="3" s="1"/>
  <c r="T29" i="3"/>
  <c r="P29" i="1"/>
  <c r="T28" i="1"/>
  <c r="I30" i="1"/>
  <c r="J30" i="1" s="1"/>
  <c r="K30" i="1" s="1"/>
  <c r="L30" i="1" s="1"/>
  <c r="M29" i="1"/>
  <c r="B29" i="1"/>
  <c r="C29" i="1" s="1"/>
  <c r="D29" i="1" s="1"/>
  <c r="E29" i="1" s="1"/>
  <c r="F28" i="1"/>
  <c r="I30" i="3"/>
  <c r="J30" i="3" s="1"/>
  <c r="M29" i="3"/>
  <c r="P30" i="2"/>
  <c r="Q30" i="2" s="1"/>
  <c r="S30" i="2" s="1"/>
  <c r="T29" i="2"/>
  <c r="I29" i="2"/>
  <c r="M28" i="2"/>
  <c r="Q29" i="1"/>
  <c r="R29" i="1" s="1"/>
  <c r="S29" i="1" s="1"/>
  <c r="E30" i="3"/>
  <c r="K32" i="3"/>
  <c r="Q30" i="3"/>
  <c r="L30" i="3"/>
  <c r="A32" i="3"/>
  <c r="D32" i="3" s="1"/>
  <c r="O32" i="3"/>
  <c r="R32" i="3" s="1"/>
  <c r="C31" i="2"/>
  <c r="A50" i="1"/>
  <c r="F95" i="4" l="1"/>
  <c r="G94" i="4"/>
  <c r="P31" i="3"/>
  <c r="S31" i="3" s="1"/>
  <c r="T30" i="3"/>
  <c r="B31" i="3"/>
  <c r="E31" i="3" s="1"/>
  <c r="F30" i="3"/>
  <c r="P30" i="1"/>
  <c r="Q30" i="1" s="1"/>
  <c r="R30" i="1" s="1"/>
  <c r="S30" i="1" s="1"/>
  <c r="T29" i="1"/>
  <c r="I31" i="1"/>
  <c r="J31" i="1" s="1"/>
  <c r="K31" i="1" s="1"/>
  <c r="L31" i="1" s="1"/>
  <c r="M30" i="1"/>
  <c r="B30" i="1"/>
  <c r="C30" i="1" s="1"/>
  <c r="D30" i="1" s="1"/>
  <c r="E30" i="1" s="1"/>
  <c r="F29" i="1"/>
  <c r="I31" i="3"/>
  <c r="J31" i="3" s="1"/>
  <c r="M30" i="3"/>
  <c r="P31" i="2"/>
  <c r="S31" i="2" s="1"/>
  <c r="T30" i="2"/>
  <c r="J29" i="2"/>
  <c r="L29" i="2"/>
  <c r="O33" i="3"/>
  <c r="R33" i="3" s="1"/>
  <c r="A33" i="3"/>
  <c r="D33" i="3" s="1"/>
  <c r="K33" i="3"/>
  <c r="Q31" i="3"/>
  <c r="C31" i="3"/>
  <c r="A51" i="1"/>
  <c r="F96" i="4" l="1"/>
  <c r="G95" i="4"/>
  <c r="B32" i="3"/>
  <c r="F31" i="3"/>
  <c r="P32" i="3"/>
  <c r="S32" i="3" s="1"/>
  <c r="T31" i="3"/>
  <c r="P31" i="1"/>
  <c r="Q31" i="1" s="1"/>
  <c r="R31" i="1" s="1"/>
  <c r="S31" i="1" s="1"/>
  <c r="T30" i="1"/>
  <c r="I32" i="1"/>
  <c r="J32" i="1" s="1"/>
  <c r="K32" i="1" s="1"/>
  <c r="L32" i="1" s="1"/>
  <c r="M31" i="1"/>
  <c r="B31" i="1"/>
  <c r="C31" i="1" s="1"/>
  <c r="D31" i="1" s="1"/>
  <c r="E31" i="1" s="1"/>
  <c r="F30" i="1"/>
  <c r="L31" i="3"/>
  <c r="M31" i="3" s="1"/>
  <c r="Q31" i="2"/>
  <c r="P32" i="2"/>
  <c r="Q32" i="2" s="1"/>
  <c r="S32" i="2" s="1"/>
  <c r="T31" i="2"/>
  <c r="I30" i="2"/>
  <c r="J30" i="2" s="1"/>
  <c r="M29" i="2"/>
  <c r="A34" i="3"/>
  <c r="D34" i="3" s="1"/>
  <c r="O34" i="3"/>
  <c r="R34" i="3" s="1"/>
  <c r="K34" i="3"/>
  <c r="E32" i="3"/>
  <c r="C32" i="3"/>
  <c r="A52" i="1"/>
  <c r="I32" i="3" l="1"/>
  <c r="J32" i="3" s="1"/>
  <c r="F97" i="4"/>
  <c r="G96" i="4"/>
  <c r="P33" i="3"/>
  <c r="S33" i="3" s="1"/>
  <c r="T32" i="3"/>
  <c r="Q32" i="3"/>
  <c r="B33" i="3"/>
  <c r="C33" i="3" s="1"/>
  <c r="F32" i="3"/>
  <c r="P32" i="1"/>
  <c r="Q32" i="1" s="1"/>
  <c r="R32" i="1" s="1"/>
  <c r="S32" i="1" s="1"/>
  <c r="T31" i="1"/>
  <c r="I33" i="1"/>
  <c r="M32" i="1"/>
  <c r="B32" i="1"/>
  <c r="C32" i="1" s="1"/>
  <c r="F31" i="1"/>
  <c r="L32" i="3"/>
  <c r="M32" i="3" s="1"/>
  <c r="I33" i="3"/>
  <c r="L33" i="3" s="1"/>
  <c r="P33" i="2"/>
  <c r="Q33" i="2" s="1"/>
  <c r="S33" i="2" s="1"/>
  <c r="T32" i="2"/>
  <c r="J33" i="1"/>
  <c r="K33" i="1" s="1"/>
  <c r="L33" i="1" s="1"/>
  <c r="E33" i="3"/>
  <c r="K35" i="3"/>
  <c r="O35" i="3"/>
  <c r="R35" i="3" s="1"/>
  <c r="A35" i="3"/>
  <c r="D35" i="3" s="1"/>
  <c r="A53" i="1"/>
  <c r="Q33" i="3" l="1"/>
  <c r="F98" i="4"/>
  <c r="G97" i="4"/>
  <c r="P34" i="3"/>
  <c r="S34" i="3" s="1"/>
  <c r="T33" i="3"/>
  <c r="B34" i="3"/>
  <c r="F33" i="3"/>
  <c r="P33" i="1"/>
  <c r="Q33" i="1" s="1"/>
  <c r="R33" i="1" s="1"/>
  <c r="S33" i="1" s="1"/>
  <c r="T32" i="1"/>
  <c r="I34" i="1"/>
  <c r="J34" i="1" s="1"/>
  <c r="K34" i="1" s="1"/>
  <c r="L34" i="1" s="1"/>
  <c r="M33" i="1"/>
  <c r="J33" i="3"/>
  <c r="I34" i="3"/>
  <c r="L34" i="3" s="1"/>
  <c r="M33" i="3"/>
  <c r="P34" i="2"/>
  <c r="Q34" i="2" s="1"/>
  <c r="S34" i="2" s="1"/>
  <c r="T33" i="2"/>
  <c r="A36" i="3"/>
  <c r="D36" i="3" s="1"/>
  <c r="O36" i="3"/>
  <c r="R36" i="3" s="1"/>
  <c r="K36" i="3"/>
  <c r="E34" i="3"/>
  <c r="C34" i="3"/>
  <c r="D32" i="1"/>
  <c r="E32" i="1" s="1"/>
  <c r="A54" i="1"/>
  <c r="Q34" i="3" l="1"/>
  <c r="F99" i="4"/>
  <c r="G98" i="4"/>
  <c r="P35" i="3"/>
  <c r="S35" i="3" s="1"/>
  <c r="T34" i="3"/>
  <c r="J34" i="3"/>
  <c r="B35" i="3"/>
  <c r="E35" i="3" s="1"/>
  <c r="F34" i="3"/>
  <c r="P34" i="1"/>
  <c r="Q34" i="1" s="1"/>
  <c r="R34" i="1" s="1"/>
  <c r="S34" i="1" s="1"/>
  <c r="T33" i="1"/>
  <c r="I35" i="1"/>
  <c r="M34" i="1"/>
  <c r="B33" i="1"/>
  <c r="C33" i="1" s="1"/>
  <c r="D33" i="1" s="1"/>
  <c r="E33" i="1" s="1"/>
  <c r="F32" i="1"/>
  <c r="I35" i="3"/>
  <c r="L35" i="3" s="1"/>
  <c r="M34" i="3"/>
  <c r="P35" i="2"/>
  <c r="Q35" i="2" s="1"/>
  <c r="S35" i="2" s="1"/>
  <c r="T34" i="2"/>
  <c r="J35" i="1"/>
  <c r="K35" i="1" s="1"/>
  <c r="C35" i="3"/>
  <c r="K37" i="3"/>
  <c r="O37" i="3"/>
  <c r="R37" i="3" s="1"/>
  <c r="Q35" i="3"/>
  <c r="A37" i="3"/>
  <c r="D37" i="3" s="1"/>
  <c r="A55" i="1"/>
  <c r="F100" i="4" l="1"/>
  <c r="G99" i="4"/>
  <c r="P36" i="3"/>
  <c r="S36" i="3" s="1"/>
  <c r="T35" i="3"/>
  <c r="B36" i="3"/>
  <c r="F35" i="3"/>
  <c r="L35" i="1"/>
  <c r="I36" i="1" s="1"/>
  <c r="J36" i="1" s="1"/>
  <c r="K36" i="1" s="1"/>
  <c r="L36" i="1" s="1"/>
  <c r="P35" i="1"/>
  <c r="Q35" i="1" s="1"/>
  <c r="R35" i="1" s="1"/>
  <c r="S35" i="1" s="1"/>
  <c r="T34" i="1"/>
  <c r="B34" i="1"/>
  <c r="C34" i="1" s="1"/>
  <c r="D34" i="1" s="1"/>
  <c r="E34" i="1" s="1"/>
  <c r="F33" i="1"/>
  <c r="I36" i="3"/>
  <c r="L36" i="3" s="1"/>
  <c r="M35" i="3"/>
  <c r="J35" i="3"/>
  <c r="P36" i="2"/>
  <c r="Q36" i="2" s="1"/>
  <c r="S36" i="2" s="1"/>
  <c r="T35" i="2"/>
  <c r="O38" i="3"/>
  <c r="R38" i="3" s="1"/>
  <c r="K38" i="3"/>
  <c r="A38" i="3"/>
  <c r="D38" i="3" s="1"/>
  <c r="E36" i="3"/>
  <c r="C36" i="3"/>
  <c r="A56" i="1"/>
  <c r="M35" i="1" l="1"/>
  <c r="F101" i="4"/>
  <c r="G100" i="4"/>
  <c r="P37" i="3"/>
  <c r="S37" i="3" s="1"/>
  <c r="T36" i="3"/>
  <c r="B37" i="3"/>
  <c r="E37" i="3" s="1"/>
  <c r="F36" i="3"/>
  <c r="Q36" i="3"/>
  <c r="P36" i="1"/>
  <c r="Q36" i="1" s="1"/>
  <c r="R36" i="1" s="1"/>
  <c r="S36" i="1" s="1"/>
  <c r="T35" i="1"/>
  <c r="I37" i="1"/>
  <c r="J37" i="1" s="1"/>
  <c r="K37" i="1" s="1"/>
  <c r="L37" i="1" s="1"/>
  <c r="M36" i="1"/>
  <c r="B35" i="1"/>
  <c r="C35" i="1" s="1"/>
  <c r="D35" i="1" s="1"/>
  <c r="E35" i="1" s="1"/>
  <c r="F34" i="1"/>
  <c r="J36" i="3"/>
  <c r="I37" i="3"/>
  <c r="L37" i="3" s="1"/>
  <c r="M36" i="3"/>
  <c r="P37" i="2"/>
  <c r="Q37" i="2" s="1"/>
  <c r="S37" i="2" s="1"/>
  <c r="T36" i="2"/>
  <c r="J37" i="3"/>
  <c r="C37" i="3"/>
  <c r="A39" i="3"/>
  <c r="D39" i="3" s="1"/>
  <c r="K39" i="3"/>
  <c r="O39" i="3"/>
  <c r="R39" i="3" s="1"/>
  <c r="A57" i="1"/>
  <c r="Q37" i="3" l="1"/>
  <c r="F102" i="4"/>
  <c r="G102" i="4" s="1"/>
  <c r="G101" i="4"/>
  <c r="P38" i="3"/>
  <c r="S38" i="3" s="1"/>
  <c r="T37" i="3"/>
  <c r="B38" i="3"/>
  <c r="E38" i="3" s="1"/>
  <c r="F37" i="3"/>
  <c r="P37" i="1"/>
  <c r="Q37" i="1" s="1"/>
  <c r="R37" i="1" s="1"/>
  <c r="S37" i="1" s="1"/>
  <c r="T36" i="1"/>
  <c r="I38" i="1"/>
  <c r="M37" i="1"/>
  <c r="B36" i="1"/>
  <c r="C36" i="1" s="1"/>
  <c r="D36" i="1" s="1"/>
  <c r="E36" i="1" s="1"/>
  <c r="F35" i="1"/>
  <c r="I38" i="3"/>
  <c r="L38" i="3" s="1"/>
  <c r="M37" i="3"/>
  <c r="P38" i="2"/>
  <c r="Q38" i="2" s="1"/>
  <c r="S38" i="2" s="1"/>
  <c r="T37" i="2"/>
  <c r="J38" i="1"/>
  <c r="K38" i="1" s="1"/>
  <c r="L38" i="1" s="1"/>
  <c r="O40" i="3"/>
  <c r="R40" i="3" s="1"/>
  <c r="K40" i="3"/>
  <c r="A40" i="3"/>
  <c r="D40" i="3" s="1"/>
  <c r="C38" i="3"/>
  <c r="A58" i="1"/>
  <c r="Q38" i="3" l="1"/>
  <c r="B39" i="3"/>
  <c r="F38" i="3"/>
  <c r="P39" i="3"/>
  <c r="S39" i="3" s="1"/>
  <c r="T38" i="3"/>
  <c r="J38" i="3"/>
  <c r="P38" i="1"/>
  <c r="Q38" i="1" s="1"/>
  <c r="R38" i="1" s="1"/>
  <c r="S38" i="1" s="1"/>
  <c r="T37" i="1"/>
  <c r="I39" i="1"/>
  <c r="M38" i="1"/>
  <c r="B37" i="1"/>
  <c r="F36" i="1"/>
  <c r="I39" i="3"/>
  <c r="L39" i="3" s="1"/>
  <c r="M38" i="3"/>
  <c r="P39" i="2"/>
  <c r="Q39" i="2" s="1"/>
  <c r="S39" i="2" s="1"/>
  <c r="T38" i="2"/>
  <c r="J39" i="1"/>
  <c r="K39" i="1" s="1"/>
  <c r="L39" i="1" s="1"/>
  <c r="E39" i="3"/>
  <c r="C39" i="3"/>
  <c r="A41" i="3"/>
  <c r="D41" i="3" s="1"/>
  <c r="K41" i="3"/>
  <c r="O41" i="3"/>
  <c r="R41" i="3" s="1"/>
  <c r="C37" i="1"/>
  <c r="D37" i="1" s="1"/>
  <c r="E37" i="1" s="1"/>
  <c r="A59" i="1"/>
  <c r="Q39" i="3" l="1"/>
  <c r="P40" i="3"/>
  <c r="T39" i="3"/>
  <c r="B40" i="3"/>
  <c r="E40" i="3" s="1"/>
  <c r="F39" i="3"/>
  <c r="P39" i="1"/>
  <c r="Q39" i="1" s="1"/>
  <c r="R39" i="1" s="1"/>
  <c r="S39" i="1" s="1"/>
  <c r="T38" i="1"/>
  <c r="I40" i="1"/>
  <c r="J40" i="1" s="1"/>
  <c r="K40" i="1" s="1"/>
  <c r="L40" i="1" s="1"/>
  <c r="M39" i="1"/>
  <c r="B38" i="1"/>
  <c r="C38" i="1" s="1"/>
  <c r="D38" i="1" s="1"/>
  <c r="E38" i="1" s="1"/>
  <c r="F37" i="1"/>
  <c r="J39" i="3"/>
  <c r="I40" i="3"/>
  <c r="J40" i="3" s="1"/>
  <c r="M39" i="3"/>
  <c r="P40" i="2"/>
  <c r="Q40" i="2" s="1"/>
  <c r="S40" i="2" s="1"/>
  <c r="T39" i="2"/>
  <c r="L40" i="3"/>
  <c r="S40" i="3"/>
  <c r="Q40" i="3"/>
  <c r="O42" i="3"/>
  <c r="R42" i="3" s="1"/>
  <c r="K42" i="3"/>
  <c r="A42" i="3"/>
  <c r="D42" i="3" s="1"/>
  <c r="A60" i="1"/>
  <c r="C40" i="3" l="1"/>
  <c r="P41" i="3"/>
  <c r="T40" i="3"/>
  <c r="B41" i="3"/>
  <c r="C41" i="3" s="1"/>
  <c r="F40" i="3"/>
  <c r="P40" i="1"/>
  <c r="T39" i="1"/>
  <c r="I41" i="1"/>
  <c r="M40" i="1"/>
  <c r="B39" i="1"/>
  <c r="F38" i="1"/>
  <c r="I41" i="3"/>
  <c r="J41" i="3" s="1"/>
  <c r="M40" i="3"/>
  <c r="P41" i="2"/>
  <c r="Q41" i="2" s="1"/>
  <c r="S41" i="2" s="1"/>
  <c r="T40" i="2"/>
  <c r="J41" i="1"/>
  <c r="K41" i="1" s="1"/>
  <c r="L41" i="1" s="1"/>
  <c r="Q40" i="1"/>
  <c r="R40" i="1" s="1"/>
  <c r="S40" i="1" s="1"/>
  <c r="S41" i="3"/>
  <c r="Q41" i="3"/>
  <c r="L41" i="3"/>
  <c r="A43" i="3"/>
  <c r="D43" i="3" s="1"/>
  <c r="K43" i="3"/>
  <c r="O43" i="3"/>
  <c r="R43" i="3" s="1"/>
  <c r="E41" i="3"/>
  <c r="A61" i="1"/>
  <c r="B42" i="3" l="1"/>
  <c r="C42" i="3" s="1"/>
  <c r="F41" i="3"/>
  <c r="P42" i="3"/>
  <c r="S42" i="3" s="1"/>
  <c r="T41" i="3"/>
  <c r="P41" i="1"/>
  <c r="T40" i="1"/>
  <c r="I42" i="1"/>
  <c r="J42" i="1" s="1"/>
  <c r="K42" i="1" s="1"/>
  <c r="L42" i="1" s="1"/>
  <c r="M41" i="1"/>
  <c r="I42" i="3"/>
  <c r="L42" i="3" s="1"/>
  <c r="M41" i="3"/>
  <c r="P42" i="2"/>
  <c r="Q42" i="2" s="1"/>
  <c r="S42" i="2" s="1"/>
  <c r="T41" i="2"/>
  <c r="Q41" i="1"/>
  <c r="R41" i="1" s="1"/>
  <c r="S41" i="1" s="1"/>
  <c r="E42" i="3"/>
  <c r="O44" i="3"/>
  <c r="R44" i="3" s="1"/>
  <c r="K44" i="3"/>
  <c r="A44" i="3"/>
  <c r="D44" i="3" s="1"/>
  <c r="Q42" i="3"/>
  <c r="C39" i="1"/>
  <c r="D39" i="1" s="1"/>
  <c r="E39" i="1" s="1"/>
  <c r="A62" i="1"/>
  <c r="B43" i="3" l="1"/>
  <c r="E43" i="3" s="1"/>
  <c r="F42" i="3"/>
  <c r="P43" i="3"/>
  <c r="S43" i="3" s="1"/>
  <c r="T42" i="3"/>
  <c r="P42" i="1"/>
  <c r="Q42" i="1" s="1"/>
  <c r="R42" i="1" s="1"/>
  <c r="S42" i="1" s="1"/>
  <c r="T41" i="1"/>
  <c r="I43" i="1"/>
  <c r="J43" i="1" s="1"/>
  <c r="K43" i="1" s="1"/>
  <c r="L43" i="1" s="1"/>
  <c r="M42" i="1"/>
  <c r="B40" i="1"/>
  <c r="F39" i="1"/>
  <c r="J42" i="3"/>
  <c r="I43" i="3"/>
  <c r="L43" i="3" s="1"/>
  <c r="M42" i="3"/>
  <c r="P43" i="2"/>
  <c r="Q43" i="2" s="1"/>
  <c r="S43" i="2" s="1"/>
  <c r="T42" i="2"/>
  <c r="C43" i="3"/>
  <c r="A45" i="3"/>
  <c r="D45" i="3" s="1"/>
  <c r="K45" i="3"/>
  <c r="O45" i="3"/>
  <c r="R45" i="3" s="1"/>
  <c r="A63" i="1"/>
  <c r="Q43" i="3" l="1"/>
  <c r="B44" i="3"/>
  <c r="C44" i="3" s="1"/>
  <c r="F43" i="3"/>
  <c r="P44" i="3"/>
  <c r="Q44" i="3" s="1"/>
  <c r="T43" i="3"/>
  <c r="P43" i="1"/>
  <c r="T42" i="1"/>
  <c r="I44" i="1"/>
  <c r="J44" i="1" s="1"/>
  <c r="K44" i="1" s="1"/>
  <c r="L44" i="1" s="1"/>
  <c r="M43" i="1"/>
  <c r="I44" i="3"/>
  <c r="M43" i="3"/>
  <c r="J43" i="3"/>
  <c r="P44" i="2"/>
  <c r="Q44" i="2" s="1"/>
  <c r="S44" i="2" s="1"/>
  <c r="T43" i="2"/>
  <c r="Q43" i="1"/>
  <c r="R43" i="1" s="1"/>
  <c r="S43" i="1" s="1"/>
  <c r="S44" i="3"/>
  <c r="L44" i="3"/>
  <c r="J44" i="3"/>
  <c r="O46" i="3"/>
  <c r="R46" i="3" s="1"/>
  <c r="K46" i="3"/>
  <c r="A46" i="3"/>
  <c r="D46" i="3" s="1"/>
  <c r="E44" i="3"/>
  <c r="C40" i="1"/>
  <c r="A64" i="1"/>
  <c r="B45" i="3" l="1"/>
  <c r="F44" i="3"/>
  <c r="P45" i="3"/>
  <c r="T44" i="3"/>
  <c r="P44" i="1"/>
  <c r="T43" i="1"/>
  <c r="I45" i="1"/>
  <c r="J45" i="1" s="1"/>
  <c r="K45" i="1" s="1"/>
  <c r="L45" i="1" s="1"/>
  <c r="M44" i="1"/>
  <c r="I45" i="3"/>
  <c r="M44" i="3"/>
  <c r="P45" i="2"/>
  <c r="Q45" i="2" s="1"/>
  <c r="S45" i="2" s="1"/>
  <c r="T44" i="2"/>
  <c r="Q44" i="1"/>
  <c r="R44" i="1" s="1"/>
  <c r="S44" i="1" s="1"/>
  <c r="E45" i="3"/>
  <c r="C45" i="3"/>
  <c r="A47" i="3"/>
  <c r="D47" i="3" s="1"/>
  <c r="K47" i="3"/>
  <c r="O47" i="3"/>
  <c r="R47" i="3" s="1"/>
  <c r="S45" i="3"/>
  <c r="Q45" i="3"/>
  <c r="L45" i="3"/>
  <c r="J45" i="3"/>
  <c r="D40" i="1"/>
  <c r="E40" i="1" s="1"/>
  <c r="A65" i="1"/>
  <c r="P46" i="3" l="1"/>
  <c r="T45" i="3"/>
  <c r="B46" i="3"/>
  <c r="E46" i="3" s="1"/>
  <c r="F45" i="3"/>
  <c r="P45" i="1"/>
  <c r="Q45" i="1" s="1"/>
  <c r="R45" i="1" s="1"/>
  <c r="S45" i="1" s="1"/>
  <c r="T44" i="1"/>
  <c r="I46" i="1"/>
  <c r="M45" i="1"/>
  <c r="B41" i="1"/>
  <c r="C41" i="1" s="1"/>
  <c r="F40" i="1"/>
  <c r="I46" i="3"/>
  <c r="J46" i="3" s="1"/>
  <c r="M45" i="3"/>
  <c r="P46" i="2"/>
  <c r="T45" i="2"/>
  <c r="J46" i="1"/>
  <c r="K46" i="1" s="1"/>
  <c r="L46" i="1" s="1"/>
  <c r="L46" i="3"/>
  <c r="C46" i="3"/>
  <c r="S46" i="3"/>
  <c r="Q46" i="3"/>
  <c r="O48" i="3"/>
  <c r="R48" i="3" s="1"/>
  <c r="K48" i="3"/>
  <c r="A48" i="3"/>
  <c r="D48" i="3" s="1"/>
  <c r="Q46" i="2"/>
  <c r="S46" i="2" s="1"/>
  <c r="A66" i="1"/>
  <c r="P47" i="3" l="1"/>
  <c r="S47" i="3" s="1"/>
  <c r="T46" i="3"/>
  <c r="B47" i="3"/>
  <c r="F46" i="3"/>
  <c r="P46" i="1"/>
  <c r="T45" i="1"/>
  <c r="I47" i="1"/>
  <c r="J47" i="1" s="1"/>
  <c r="K47" i="1" s="1"/>
  <c r="L47" i="1" s="1"/>
  <c r="M46" i="1"/>
  <c r="I47" i="3"/>
  <c r="M46" i="3"/>
  <c r="P47" i="2"/>
  <c r="Q47" i="2" s="1"/>
  <c r="S47" i="2" s="1"/>
  <c r="T46" i="2"/>
  <c r="Q46" i="1"/>
  <c r="R46" i="1" s="1"/>
  <c r="S46" i="1" s="1"/>
  <c r="L47" i="3"/>
  <c r="J47" i="3"/>
  <c r="A49" i="3"/>
  <c r="D49" i="3" s="1"/>
  <c r="K49" i="3"/>
  <c r="O49" i="3"/>
  <c r="R49" i="3" s="1"/>
  <c r="E47" i="3"/>
  <c r="C47" i="3"/>
  <c r="D41" i="1"/>
  <c r="E41" i="1" s="1"/>
  <c r="A67" i="1"/>
  <c r="P48" i="3" l="1"/>
  <c r="S48" i="3" s="1"/>
  <c r="T47" i="3"/>
  <c r="B48" i="3"/>
  <c r="E48" i="3" s="1"/>
  <c r="F47" i="3"/>
  <c r="Q47" i="3"/>
  <c r="P47" i="1"/>
  <c r="Q47" i="1" s="1"/>
  <c r="R47" i="1" s="1"/>
  <c r="S47" i="1" s="1"/>
  <c r="T46" i="1"/>
  <c r="I48" i="1"/>
  <c r="M47" i="1"/>
  <c r="B42" i="1"/>
  <c r="C42" i="1" s="1"/>
  <c r="D42" i="1" s="1"/>
  <c r="E42" i="1" s="1"/>
  <c r="F41" i="1"/>
  <c r="I48" i="3"/>
  <c r="J48" i="3" s="1"/>
  <c r="M47" i="3"/>
  <c r="P48" i="2"/>
  <c r="Q48" i="2" s="1"/>
  <c r="S48" i="2" s="1"/>
  <c r="T47" i="2"/>
  <c r="J48" i="1"/>
  <c r="K48" i="1" s="1"/>
  <c r="L48" i="1" s="1"/>
  <c r="Q48" i="3"/>
  <c r="L48" i="3"/>
  <c r="A68" i="1"/>
  <c r="C48" i="3" l="1"/>
  <c r="P49" i="3"/>
  <c r="Q49" i="3" s="1"/>
  <c r="T48" i="3"/>
  <c r="D10" i="3" s="1"/>
  <c r="B49" i="3"/>
  <c r="E49" i="3" s="1"/>
  <c r="F49" i="3" s="1"/>
  <c r="B10" i="3" s="1"/>
  <c r="F48" i="3"/>
  <c r="P48" i="1"/>
  <c r="Q48" i="1" s="1"/>
  <c r="R48" i="1" s="1"/>
  <c r="S48" i="1" s="1"/>
  <c r="T47" i="1"/>
  <c r="I49" i="1"/>
  <c r="M48" i="1"/>
  <c r="B43" i="1"/>
  <c r="F42" i="1"/>
  <c r="I49" i="3"/>
  <c r="L49" i="3" s="1"/>
  <c r="M49" i="3" s="1"/>
  <c r="M48" i="3"/>
  <c r="P49" i="2"/>
  <c r="Q49" i="2" s="1"/>
  <c r="S49" i="2" s="1"/>
  <c r="T48" i="2"/>
  <c r="J49" i="1"/>
  <c r="K49" i="1" s="1"/>
  <c r="L49" i="1" s="1"/>
  <c r="C49" i="3"/>
  <c r="S49" i="3"/>
  <c r="T49" i="3" s="1"/>
  <c r="C43" i="1"/>
  <c r="D43" i="1" s="1"/>
  <c r="E43" i="1" s="1"/>
  <c r="A69" i="1"/>
  <c r="J49" i="3" l="1"/>
  <c r="C10" i="3"/>
  <c r="P49" i="1"/>
  <c r="T48" i="1"/>
  <c r="I50" i="1"/>
  <c r="J50" i="1" s="1"/>
  <c r="K50" i="1" s="1"/>
  <c r="L50" i="1" s="1"/>
  <c r="M50" i="1" s="1"/>
  <c r="C10" i="1" s="1"/>
  <c r="M49" i="1"/>
  <c r="B44" i="1"/>
  <c r="C44" i="1" s="1"/>
  <c r="D44" i="1" s="1"/>
  <c r="E44" i="1" s="1"/>
  <c r="F43" i="1"/>
  <c r="P50" i="2"/>
  <c r="Q50" i="2" s="1"/>
  <c r="S50" i="2" s="1"/>
  <c r="T50" i="2" s="1"/>
  <c r="T49" i="2"/>
  <c r="Q49" i="1"/>
  <c r="R49" i="1" s="1"/>
  <c r="S49" i="1" s="1"/>
  <c r="A70" i="1"/>
  <c r="P50" i="1" l="1"/>
  <c r="T49" i="1"/>
  <c r="B45" i="1"/>
  <c r="F44" i="1"/>
  <c r="D10" i="2"/>
  <c r="Q50" i="1"/>
  <c r="R50" i="1" s="1"/>
  <c r="S50" i="1" s="1"/>
  <c r="T50" i="1" s="1"/>
  <c r="C45" i="1"/>
  <c r="D45" i="1" s="1"/>
  <c r="E45" i="1" s="1"/>
  <c r="A71" i="1"/>
  <c r="D10" i="1" l="1"/>
  <c r="B46" i="1"/>
  <c r="C46" i="1" s="1"/>
  <c r="D46" i="1" s="1"/>
  <c r="E46" i="1" s="1"/>
  <c r="F45" i="1"/>
  <c r="A72" i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B47" i="1" l="1"/>
  <c r="C47" i="1" s="1"/>
  <c r="D47" i="1" s="1"/>
  <c r="E47" i="1" s="1"/>
  <c r="F46" i="1"/>
  <c r="B48" i="1" l="1"/>
  <c r="C48" i="1" s="1"/>
  <c r="D48" i="1" s="1"/>
  <c r="E48" i="1" s="1"/>
  <c r="F47" i="1"/>
  <c r="B49" i="1" l="1"/>
  <c r="C49" i="1" s="1"/>
  <c r="D49" i="1" s="1"/>
  <c r="E49" i="1" s="1"/>
  <c r="F48" i="1"/>
  <c r="B50" i="1" l="1"/>
  <c r="F49" i="1"/>
  <c r="C50" i="1" l="1"/>
  <c r="D50" i="1" s="1"/>
  <c r="E50" i="1" s="1"/>
  <c r="F50" i="1" s="1"/>
  <c r="B10" i="1" s="1"/>
  <c r="C11" i="1" l="1"/>
  <c r="D11" i="2"/>
  <c r="D11" i="1" l="1"/>
  <c r="B11" i="1" l="1"/>
  <c r="E31" i="2" l="1"/>
  <c r="B32" i="2" l="1"/>
  <c r="C32" i="2" s="1"/>
  <c r="F31" i="2"/>
  <c r="E32" i="2" l="1"/>
  <c r="B33" i="2" s="1"/>
  <c r="C33" i="2" l="1"/>
  <c r="E33" i="2"/>
  <c r="F32" i="2"/>
  <c r="B34" i="2"/>
  <c r="C34" i="2" s="1"/>
  <c r="F33" i="2"/>
  <c r="E34" i="2" l="1"/>
  <c r="B35" i="2" s="1"/>
  <c r="C35" i="2" l="1"/>
  <c r="E35" i="2"/>
  <c r="F34" i="2"/>
  <c r="B36" i="2"/>
  <c r="C36" i="2" s="1"/>
  <c r="F35" i="2"/>
  <c r="E36" i="2" l="1"/>
  <c r="B37" i="2" s="1"/>
  <c r="C37" i="2" l="1"/>
  <c r="E37" i="2"/>
  <c r="F36" i="2"/>
  <c r="B38" i="2"/>
  <c r="C38" i="2" s="1"/>
  <c r="F37" i="2"/>
  <c r="E38" i="2" l="1"/>
  <c r="B39" i="2" s="1"/>
  <c r="C39" i="2" l="1"/>
  <c r="E39" i="2"/>
  <c r="F38" i="2"/>
  <c r="B40" i="2"/>
  <c r="C40" i="2" s="1"/>
  <c r="F39" i="2"/>
  <c r="E40" i="2" l="1"/>
  <c r="B41" i="2" s="1"/>
  <c r="C41" i="2" l="1"/>
  <c r="E41" i="2"/>
  <c r="F40" i="2"/>
  <c r="B42" i="2"/>
  <c r="C42" i="2" s="1"/>
  <c r="F41" i="2"/>
  <c r="E42" i="2" l="1"/>
  <c r="B43" i="2" s="1"/>
  <c r="C43" i="2" l="1"/>
  <c r="E43" i="2"/>
  <c r="F42" i="2"/>
  <c r="B44" i="2"/>
  <c r="C44" i="2" s="1"/>
  <c r="F43" i="2"/>
  <c r="E44" i="2" l="1"/>
  <c r="B45" i="2" s="1"/>
  <c r="E45" i="2" l="1"/>
  <c r="C45" i="2"/>
  <c r="F44" i="2"/>
  <c r="B46" i="2"/>
  <c r="C46" i="2" s="1"/>
  <c r="F45" i="2"/>
  <c r="E46" i="2" l="1"/>
  <c r="B47" i="2" s="1"/>
  <c r="C47" i="2" l="1"/>
  <c r="E47" i="2"/>
  <c r="F46" i="2"/>
  <c r="B48" i="2"/>
  <c r="C48" i="2" s="1"/>
  <c r="F47" i="2"/>
  <c r="E48" i="2" l="1"/>
  <c r="B49" i="2" s="1"/>
  <c r="E49" i="2" l="1"/>
  <c r="C49" i="2"/>
  <c r="F48" i="2"/>
  <c r="B50" i="2"/>
  <c r="C50" i="2" s="1"/>
  <c r="F49" i="2"/>
  <c r="B10" i="2"/>
  <c r="E50" i="2"/>
  <c r="F50" i="2" s="1"/>
  <c r="B11" i="2" l="1"/>
  <c r="L30" i="2"/>
  <c r="I31" i="2" l="1"/>
  <c r="L31" i="2" s="1"/>
  <c r="M30" i="2"/>
  <c r="J31" i="2" l="1"/>
  <c r="I32" i="2"/>
  <c r="M31" i="2"/>
  <c r="J32" i="2" l="1"/>
  <c r="L32" i="2"/>
  <c r="I33" i="2" l="1"/>
  <c r="M32" i="2"/>
  <c r="J33" i="2" l="1"/>
  <c r="L33" i="2"/>
  <c r="I34" i="2" l="1"/>
  <c r="M33" i="2"/>
  <c r="J34" i="2" l="1"/>
  <c r="L34" i="2"/>
  <c r="I35" i="2" l="1"/>
  <c r="M34" i="2"/>
  <c r="J35" i="2" l="1"/>
  <c r="L35" i="2"/>
  <c r="I36" i="2" l="1"/>
  <c r="M35" i="2"/>
  <c r="J36" i="2" l="1"/>
  <c r="L36" i="2"/>
  <c r="I37" i="2" l="1"/>
  <c r="M36" i="2"/>
  <c r="L37" i="2" l="1"/>
  <c r="J37" i="2"/>
  <c r="I38" i="2" l="1"/>
  <c r="M37" i="2"/>
  <c r="J38" i="2" l="1"/>
  <c r="L38" i="2"/>
  <c r="I39" i="2" l="1"/>
  <c r="M38" i="2"/>
  <c r="J39" i="2" l="1"/>
  <c r="L39" i="2"/>
  <c r="I40" i="2" l="1"/>
  <c r="M39" i="2"/>
  <c r="L40" i="2" l="1"/>
  <c r="J40" i="2"/>
  <c r="I41" i="2" l="1"/>
  <c r="M40" i="2"/>
  <c r="L41" i="2" l="1"/>
  <c r="J41" i="2"/>
  <c r="I42" i="2" l="1"/>
  <c r="M41" i="2"/>
  <c r="J42" i="2" l="1"/>
  <c r="L42" i="2"/>
  <c r="I43" i="2" l="1"/>
  <c r="M42" i="2"/>
  <c r="L43" i="2" l="1"/>
  <c r="J43" i="2"/>
  <c r="I44" i="2" l="1"/>
  <c r="M43" i="2"/>
  <c r="L44" i="2" l="1"/>
  <c r="J44" i="2"/>
  <c r="I45" i="2" l="1"/>
  <c r="M44" i="2"/>
  <c r="L45" i="2" l="1"/>
  <c r="J45" i="2"/>
  <c r="I46" i="2" l="1"/>
  <c r="M45" i="2"/>
  <c r="J46" i="2" l="1"/>
  <c r="L46" i="2"/>
  <c r="I47" i="2" l="1"/>
  <c r="M46" i="2"/>
  <c r="J47" i="2" l="1"/>
  <c r="L47" i="2"/>
  <c r="I48" i="2" l="1"/>
  <c r="M47" i="2"/>
  <c r="L48" i="2" l="1"/>
  <c r="J48" i="2"/>
  <c r="I49" i="2" l="1"/>
  <c r="M48" i="2"/>
  <c r="J49" i="2" l="1"/>
  <c r="L49" i="2"/>
  <c r="I50" i="2" l="1"/>
  <c r="M49" i="2"/>
  <c r="J50" i="2" l="1"/>
  <c r="L50" i="2"/>
  <c r="M50" i="2" s="1"/>
  <c r="C10" i="2" s="1"/>
  <c r="C11" i="2" s="1"/>
</calcChain>
</file>

<file path=xl/sharedStrings.xml><?xml version="1.0" encoding="utf-8"?>
<sst xmlns="http://schemas.openxmlformats.org/spreadsheetml/2006/main" count="177" uniqueCount="80">
  <si>
    <t>totaal</t>
  </si>
  <si>
    <t>aflossing</t>
  </si>
  <si>
    <t>intrest</t>
  </si>
  <si>
    <t>annuïteit</t>
  </si>
  <si>
    <t>saldo</t>
  </si>
  <si>
    <t>begin</t>
  </si>
  <si>
    <t>component B</t>
  </si>
  <si>
    <t>component A (0,225%)</t>
  </si>
  <si>
    <t>nieuwe waarborgbijdrage:</t>
  </si>
  <si>
    <t>Lening 1</t>
  </si>
  <si>
    <t>Lening 2</t>
  </si>
  <si>
    <t>Lening 3</t>
  </si>
  <si>
    <t>opnameperiode:</t>
  </si>
  <si>
    <t>looptijd (excl.opnameper)</t>
  </si>
  <si>
    <t>aflossingsperiode</t>
  </si>
  <si>
    <t>blauw = component A</t>
  </si>
  <si>
    <t>groen = component B</t>
  </si>
  <si>
    <t>1) indien geen opnameperiode:</t>
  </si>
  <si>
    <t>2) indien opnameperiode</t>
  </si>
  <si>
    <t>2.1) bij begin van opnameperiode:</t>
  </si>
  <si>
    <t>klant betaalt binnen 30 kalenderdagen na medeondertekening van waarborgovereenkomst component A</t>
  </si>
  <si>
    <t>2.2) bij einde opnameperiode:</t>
  </si>
  <si>
    <t>klant betaalt binnen 30 kalenderdagen na definitieve afrekening component B</t>
  </si>
  <si>
    <r>
      <t>•</t>
    </r>
    <r>
      <rPr>
        <sz val="12"/>
        <color rgb="FF5F5F5F"/>
        <rFont val="Arial"/>
        <family val="2"/>
      </rPr>
      <t>Waarborgovereenkomst versie A en PPO wordt door VIPA en financier ondertekend op 3/1/2014, met volgende kenmerken:</t>
    </r>
  </si>
  <si>
    <r>
      <t>–</t>
    </r>
    <r>
      <rPr>
        <sz val="12"/>
        <color rgb="FF5F5F5F"/>
        <rFont val="Arial"/>
        <family val="2"/>
      </rPr>
      <t>Maximaal verwachte op te nemen bedrag: 10 mio euro</t>
    </r>
  </si>
  <si>
    <r>
      <t>–</t>
    </r>
    <r>
      <rPr>
        <sz val="12"/>
        <color rgb="FF5F5F5F"/>
        <rFont val="Arial"/>
        <family val="2"/>
      </rPr>
      <t>Begindatum waarborg: 3/1/2014</t>
    </r>
  </si>
  <si>
    <r>
      <t>–</t>
    </r>
    <r>
      <rPr>
        <sz val="12"/>
        <color rgb="FF5F5F5F"/>
        <rFont val="Arial"/>
        <family val="2"/>
      </rPr>
      <t>Begindatum aflossingsperiode: 1/1/2016</t>
    </r>
  </si>
  <si>
    <r>
      <t>–</t>
    </r>
    <r>
      <rPr>
        <sz val="12"/>
        <color rgb="FF5F5F5F"/>
        <rFont val="Arial"/>
        <family val="2"/>
      </rPr>
      <t>Einddatum lening: 31/12/2035</t>
    </r>
  </si>
  <si>
    <t>Volgende opnames tijdens de opnameperiode</t>
  </si>
  <si>
    <r>
      <t>–</t>
    </r>
    <r>
      <rPr>
        <sz val="12"/>
        <color rgb="FF5F5F5F"/>
        <rFont val="Arial"/>
        <family val="2"/>
      </rPr>
      <t>Vaste kapitaalaflossingen</t>
    </r>
  </si>
  <si>
    <t>Welke waarborgpremie betaalt de aanvrager?</t>
  </si>
  <si>
    <t>1) bij aanvang opnameperiode = component A=</t>
  </si>
  <si>
    <t xml:space="preserve">2) bij definitieve afrekening = component B = </t>
  </si>
  <si>
    <t>Ubix0,05%</t>
  </si>
  <si>
    <t xml:space="preserve">algemeen principe = gemiddeld uitstaand bedrag </t>
  </si>
  <si>
    <t>2.1)</t>
  </si>
  <si>
    <t>totaal component B in opnameperiode</t>
  </si>
  <si>
    <t/>
  </si>
  <si>
    <t>2.2)</t>
  </si>
  <si>
    <t>component B tijdens aflossingsperiode:</t>
  </si>
  <si>
    <t>gemiddeld</t>
  </si>
  <si>
    <t>aantal waarnemingen</t>
  </si>
  <si>
    <t>totaal component B in  aflossingsperiode</t>
  </si>
  <si>
    <t>totaal component B in opname+aflossingsperiode</t>
  </si>
  <si>
    <t>VOORBEELD (zie tab "Vaste kapitaalaflossing", lening1):</t>
  </si>
  <si>
    <t>=21x2000</t>
  </si>
  <si>
    <t>Uitstaand bedrag:</t>
  </si>
  <si>
    <t>0,05% x 4 mio</t>
  </si>
  <si>
    <t>gem. waarborgpremie</t>
  </si>
  <si>
    <t>=2015</t>
  </si>
  <si>
    <t>component B tijdens opnameperiode :</t>
  </si>
  <si>
    <t>=2036</t>
  </si>
  <si>
    <t>Toelichting berekening waarborgbijdrage:</t>
  </si>
  <si>
    <t>formule:</t>
  </si>
  <si>
    <t>voor berekening opnameperiode, wordt laatste jaar niet mee opgenomen</t>
  </si>
  <si>
    <t>finaal opgenomen bedrag in laatste jaar opnameperiode is immers bedrag bij begin aflossingsperiode (= jaar 0)</t>
  </si>
  <si>
    <t>klant betaalt binnen 30 kalenderdagen na ondertekening waarborgovereenkomst componenten A+B</t>
  </si>
  <si>
    <t>Samengevat:</t>
  </si>
  <si>
    <t>einde van:</t>
  </si>
  <si>
    <t>kapitaalsaldo</t>
  </si>
  <si>
    <t>Ub(i=2014= jaar0)</t>
  </si>
  <si>
    <t>Ub (i=2015= jaar1)</t>
  </si>
  <si>
    <t>Ub(i=2014=jaar0)</t>
  </si>
  <si>
    <t>einde jaar1</t>
  </si>
  <si>
    <t>einde jaar21</t>
  </si>
  <si>
    <t>i=1…21</t>
  </si>
  <si>
    <t>n= opname+aflossingsperiode, i= jaar , IB=maximaal gewaarborgde bedrag bepaald bij medeondertekening contract, UB= uitstaand bedrag</t>
  </si>
  <si>
    <t>maximale waarborg(Ubi)</t>
  </si>
  <si>
    <t xml:space="preserve">effectief opgenomen </t>
  </si>
  <si>
    <t>vul hier bedrag in dat u bij aanvang van de opnameperiode verwachtte maximaal op te nemen</t>
  </si>
  <si>
    <t>vul hier bedrag in dat u bij definitieve afrekening effectief heeft opgenomen</t>
  </si>
  <si>
    <t>intrestvoet: indien EURIBOR+x bp:op moment van definitieve afrekening</t>
  </si>
  <si>
    <t>looptijd in jaren: exclusief opnameperiode</t>
  </si>
  <si>
    <t>alternatief bij mensualiteit: neem bedrag uit aflossingstabel bank</t>
  </si>
  <si>
    <t>berekend op de verrwachte maximale waarborg</t>
  </si>
  <si>
    <t>voorlopig</t>
  </si>
  <si>
    <t>definitief</t>
  </si>
  <si>
    <t>berekend op het uitstaande bedrag in elk jaar van opname+aflossingsperiode</t>
  </si>
  <si>
    <t>kapitaalaflossing per jaar: tussentijdse aflossingen bij hogere aflossingsfrequentie niet van belang</t>
  </si>
  <si>
    <t>Cijfervoorbeeld: "vaste kapitaalaflossing", Lening1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</si>
</sst>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5F5F5F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sz val="18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BE0E3"/>
        <bgColor indexed="64"/>
      </patternFill>
    </fill>
    <fill>
      <patternFill patternType="solid">
        <fgColor rgb="FFE7F3F4"/>
        <bgColor indexed="64"/>
      </patternFill>
    </fill>
    <fill>
      <patternFill patternType="solid">
        <fgColor rgb="FFF3F9FA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3" fontId="0" fillId="0" borderId="0" xfId="0" applyNumberFormat="1"/>
    <xf numFmtId="4" fontId="0" fillId="0" borderId="0" xfId="0" applyNumberFormat="1"/>
    <xf numFmtId="0" fontId="2" fillId="0" borderId="0" xfId="0" applyFont="1"/>
    <xf numFmtId="3" fontId="0" fillId="2" borderId="1" xfId="0" applyNumberFormat="1" applyFill="1" applyBorder="1"/>
    <xf numFmtId="3" fontId="0" fillId="0" borderId="2" xfId="0" applyNumberFormat="1" applyBorder="1"/>
    <xf numFmtId="10" fontId="0" fillId="0" borderId="2" xfId="1" applyNumberFormat="1" applyFont="1" applyBorder="1"/>
    <xf numFmtId="3" fontId="0" fillId="0" borderId="3" xfId="0" applyNumberFormat="1" applyBorder="1"/>
    <xf numFmtId="0" fontId="0" fillId="0" borderId="2" xfId="0" applyBorder="1"/>
    <xf numFmtId="3" fontId="0" fillId="3" borderId="1" xfId="0" applyNumberFormat="1" applyFill="1" applyBorder="1"/>
    <xf numFmtId="0" fontId="2" fillId="2" borderId="1" xfId="0" applyFont="1" applyFill="1" applyBorder="1"/>
    <xf numFmtId="4" fontId="0" fillId="0" borderId="5" xfId="0" applyNumberFormat="1" applyBorder="1"/>
    <xf numFmtId="0" fontId="0" fillId="0" borderId="6" xfId="0" applyBorder="1"/>
    <xf numFmtId="0" fontId="0" fillId="3" borderId="1" xfId="0" applyFill="1" applyBorder="1"/>
    <xf numFmtId="4" fontId="0" fillId="3" borderId="1" xfId="0" applyNumberFormat="1" applyFill="1" applyBorder="1"/>
    <xf numFmtId="0" fontId="2" fillId="2" borderId="4" xfId="0" applyFont="1" applyFill="1" applyBorder="1"/>
    <xf numFmtId="0" fontId="0" fillId="0" borderId="4" xfId="0" applyBorder="1"/>
    <xf numFmtId="4" fontId="0" fillId="0" borderId="10" xfId="0" applyNumberFormat="1" applyBorder="1"/>
    <xf numFmtId="4" fontId="0" fillId="0" borderId="0" xfId="0" applyNumberFormat="1" applyBorder="1"/>
    <xf numFmtId="4" fontId="0" fillId="0" borderId="6" xfId="0" applyNumberFormat="1" applyBorder="1"/>
    <xf numFmtId="0" fontId="0" fillId="0" borderId="1" xfId="0" applyBorder="1"/>
    <xf numFmtId="4" fontId="0" fillId="0" borderId="8" xfId="0" applyNumberFormat="1" applyBorder="1"/>
    <xf numFmtId="4" fontId="0" fillId="0" borderId="9" xfId="0" applyNumberFormat="1" applyBorder="1"/>
    <xf numFmtId="3" fontId="0" fillId="0" borderId="4" xfId="0" applyNumberFormat="1" applyBorder="1"/>
    <xf numFmtId="0" fontId="0" fillId="0" borderId="3" xfId="0" applyBorder="1"/>
    <xf numFmtId="4" fontId="0" fillId="0" borderId="3" xfId="0" applyNumberFormat="1" applyFill="1" applyBorder="1"/>
    <xf numFmtId="0" fontId="0" fillId="0" borderId="11" xfId="0" applyBorder="1"/>
    <xf numFmtId="0" fontId="0" fillId="0" borderId="12" xfId="0" applyBorder="1"/>
    <xf numFmtId="4" fontId="0" fillId="0" borderId="11" xfId="0" applyNumberFormat="1" applyBorder="1"/>
    <xf numFmtId="4" fontId="0" fillId="0" borderId="12" xfId="0" applyNumberFormat="1" applyBorder="1"/>
    <xf numFmtId="0" fontId="0" fillId="0" borderId="0" xfId="0" applyBorder="1"/>
    <xf numFmtId="0" fontId="3" fillId="0" borderId="0" xfId="0" applyFont="1"/>
    <xf numFmtId="0" fontId="2" fillId="0" borderId="0" xfId="0" applyFont="1" applyBorder="1"/>
    <xf numFmtId="0" fontId="3" fillId="0" borderId="6" xfId="0" applyFont="1" applyBorder="1"/>
    <xf numFmtId="0" fontId="3" fillId="0" borderId="0" xfId="0" applyFont="1" applyBorder="1"/>
    <xf numFmtId="3" fontId="0" fillId="0" borderId="0" xfId="0" applyNumberFormat="1" applyBorder="1"/>
    <xf numFmtId="0" fontId="0" fillId="0" borderId="0" xfId="0" quotePrefix="1"/>
    <xf numFmtId="0" fontId="4" fillId="0" borderId="0" xfId="0" applyFont="1"/>
    <xf numFmtId="0" fontId="4" fillId="0" borderId="0" xfId="0" applyFont="1" applyAlignment="1">
      <alignment horizontal="left" vertical="center" indent="4" readingOrder="1"/>
    </xf>
    <xf numFmtId="0" fontId="4" fillId="0" borderId="0" xfId="0" applyFont="1" applyAlignment="1">
      <alignment horizontal="left" vertical="center" indent="8" readingOrder="1"/>
    </xf>
    <xf numFmtId="14" fontId="0" fillId="0" borderId="0" xfId="0" applyNumberFormat="1"/>
    <xf numFmtId="14" fontId="6" fillId="4" borderId="13" xfId="0" applyNumberFormat="1" applyFont="1" applyFill="1" applyBorder="1" applyAlignment="1">
      <alignment horizontal="right" vertical="center" wrapText="1" readingOrder="1"/>
    </xf>
    <xf numFmtId="0" fontId="6" fillId="4" borderId="13" xfId="0" applyFont="1" applyFill="1" applyBorder="1" applyAlignment="1">
      <alignment horizontal="left" vertical="center" wrapText="1" readingOrder="1"/>
    </xf>
    <xf numFmtId="14" fontId="6" fillId="4" borderId="14" xfId="0" applyNumberFormat="1" applyFont="1" applyFill="1" applyBorder="1" applyAlignment="1">
      <alignment horizontal="right" vertical="center" wrapText="1" readingOrder="1"/>
    </xf>
    <xf numFmtId="3" fontId="7" fillId="4" borderId="14" xfId="0" applyNumberFormat="1" applyFont="1" applyFill="1" applyBorder="1" applyAlignment="1">
      <alignment horizontal="right" vertical="center" wrapText="1" readingOrder="1"/>
    </xf>
    <xf numFmtId="0" fontId="7" fillId="4" borderId="14" xfId="0" applyFont="1" applyFill="1" applyBorder="1" applyAlignment="1">
      <alignment horizontal="left" vertical="center" wrapText="1" readingOrder="1"/>
    </xf>
    <xf numFmtId="14" fontId="6" fillId="4" borderId="15" xfId="0" applyNumberFormat="1" applyFont="1" applyFill="1" applyBorder="1" applyAlignment="1">
      <alignment horizontal="right" vertical="center" wrapText="1" readingOrder="1"/>
    </xf>
    <xf numFmtId="3" fontId="7" fillId="4" borderId="15" xfId="0" applyNumberFormat="1" applyFont="1" applyFill="1" applyBorder="1" applyAlignment="1">
      <alignment horizontal="right" vertical="center" wrapText="1" readingOrder="1"/>
    </xf>
    <xf numFmtId="0" fontId="7" fillId="4" borderId="15" xfId="0" applyFont="1" applyFill="1" applyBorder="1" applyAlignment="1">
      <alignment horizontal="left" vertical="center" wrapText="1" readingOrder="1"/>
    </xf>
    <xf numFmtId="0" fontId="0" fillId="4" borderId="0" xfId="0" applyFont="1" applyFill="1"/>
    <xf numFmtId="3" fontId="7" fillId="4" borderId="13" xfId="0" applyNumberFormat="1" applyFont="1" applyFill="1" applyBorder="1" applyAlignment="1">
      <alignment horizontal="right" vertical="center" wrapText="1" readingOrder="1"/>
    </xf>
    <xf numFmtId="0" fontId="2" fillId="4" borderId="0" xfId="0" applyFont="1" applyFill="1" applyAlignment="1">
      <alignment horizontal="right"/>
    </xf>
    <xf numFmtId="3" fontId="2" fillId="0" borderId="0" xfId="0" applyNumberFormat="1" applyFont="1"/>
    <xf numFmtId="0" fontId="0" fillId="0" borderId="0" xfId="0" quotePrefix="1" applyAlignment="1">
      <alignment horizontal="right"/>
    </xf>
    <xf numFmtId="0" fontId="2" fillId="0" borderId="0" xfId="0" quotePrefix="1" applyFont="1"/>
    <xf numFmtId="3" fontId="2" fillId="0" borderId="16" xfId="0" applyNumberFormat="1" applyFont="1" applyBorder="1"/>
    <xf numFmtId="0" fontId="8" fillId="0" borderId="0" xfId="0" applyFont="1"/>
    <xf numFmtId="0" fontId="0" fillId="0" borderId="0" xfId="0" quotePrefix="1" applyFont="1"/>
    <xf numFmtId="0" fontId="2" fillId="0" borderId="17" xfId="0" applyFont="1" applyBorder="1"/>
    <xf numFmtId="0" fontId="0" fillId="0" borderId="18" xfId="0" applyBorder="1"/>
    <xf numFmtId="0" fontId="0" fillId="0" borderId="19" xfId="0" applyBorder="1"/>
    <xf numFmtId="3" fontId="7" fillId="4" borderId="0" xfId="0" applyNumberFormat="1" applyFont="1" applyFill="1" applyBorder="1" applyAlignment="1">
      <alignment horizontal="right" vertical="center" wrapText="1" readingOrder="1"/>
    </xf>
    <xf numFmtId="3" fontId="0" fillId="0" borderId="0" xfId="0" applyNumberFormat="1" applyAlignment="1">
      <alignment horizontal="right"/>
    </xf>
    <xf numFmtId="0" fontId="10" fillId="5" borderId="13" xfId="0" applyFont="1" applyFill="1" applyBorder="1" applyAlignment="1">
      <alignment horizontal="right" wrapText="1" readingOrder="1"/>
    </xf>
    <xf numFmtId="14" fontId="10" fillId="5" borderId="13" xfId="0" applyNumberFormat="1" applyFont="1" applyFill="1" applyBorder="1" applyAlignment="1">
      <alignment horizontal="right" wrapText="1" readingOrder="1"/>
    </xf>
    <xf numFmtId="3" fontId="10" fillId="5" borderId="13" xfId="0" applyNumberFormat="1" applyFont="1" applyFill="1" applyBorder="1" applyAlignment="1">
      <alignment horizontal="right" wrapText="1" readingOrder="1"/>
    </xf>
    <xf numFmtId="0" fontId="9" fillId="5" borderId="13" xfId="0" applyFont="1" applyFill="1" applyBorder="1" applyAlignment="1">
      <alignment wrapText="1"/>
    </xf>
    <xf numFmtId="0" fontId="9" fillId="5" borderId="14" xfId="0" applyFont="1" applyFill="1" applyBorder="1" applyAlignment="1">
      <alignment wrapText="1"/>
    </xf>
    <xf numFmtId="14" fontId="11" fillId="6" borderId="14" xfId="0" applyNumberFormat="1" applyFont="1" applyFill="1" applyBorder="1" applyAlignment="1">
      <alignment horizontal="right" wrapText="1" readingOrder="1"/>
    </xf>
    <xf numFmtId="3" fontId="11" fillId="6" borderId="14" xfId="0" applyNumberFormat="1" applyFont="1" applyFill="1" applyBorder="1" applyAlignment="1">
      <alignment horizontal="right" wrapText="1" readingOrder="1"/>
    </xf>
    <xf numFmtId="0" fontId="9" fillId="6" borderId="14" xfId="0" applyFont="1" applyFill="1" applyBorder="1" applyAlignment="1">
      <alignment wrapText="1"/>
    </xf>
    <xf numFmtId="0" fontId="9" fillId="5" borderId="15" xfId="0" applyFont="1" applyFill="1" applyBorder="1" applyAlignment="1">
      <alignment wrapText="1"/>
    </xf>
    <xf numFmtId="14" fontId="11" fillId="7" borderId="15" xfId="0" applyNumberFormat="1" applyFont="1" applyFill="1" applyBorder="1" applyAlignment="1">
      <alignment horizontal="right" wrapText="1" readingOrder="1"/>
    </xf>
    <xf numFmtId="3" fontId="11" fillId="7" borderId="15" xfId="0" applyNumberFormat="1" applyFont="1" applyFill="1" applyBorder="1" applyAlignment="1">
      <alignment horizontal="right" wrapText="1" readingOrder="1"/>
    </xf>
    <xf numFmtId="0" fontId="9" fillId="7" borderId="15" xfId="0" applyFont="1" applyFill="1" applyBorder="1" applyAlignment="1">
      <alignment wrapText="1"/>
    </xf>
    <xf numFmtId="0" fontId="11" fillId="6" borderId="15" xfId="0" applyFont="1" applyFill="1" applyBorder="1" applyAlignment="1">
      <alignment horizontal="left" wrapText="1" readingOrder="1"/>
    </xf>
    <xf numFmtId="3" fontId="11" fillId="6" borderId="15" xfId="0" applyNumberFormat="1" applyFont="1" applyFill="1" applyBorder="1" applyAlignment="1">
      <alignment horizontal="right" wrapText="1" readingOrder="1"/>
    </xf>
    <xf numFmtId="0" fontId="9" fillId="6" borderId="15" xfId="0" applyFont="1" applyFill="1" applyBorder="1" applyAlignment="1">
      <alignment wrapText="1"/>
    </xf>
    <xf numFmtId="0" fontId="10" fillId="5" borderId="15" xfId="0" applyFont="1" applyFill="1" applyBorder="1" applyAlignment="1">
      <alignment horizontal="right" wrapText="1" readingOrder="1"/>
    </xf>
    <xf numFmtId="14" fontId="11" fillId="6" borderId="15" xfId="0" applyNumberFormat="1" applyFont="1" applyFill="1" applyBorder="1" applyAlignment="1">
      <alignment horizontal="right" wrapText="1" readingOrder="1"/>
    </xf>
    <xf numFmtId="0" fontId="0" fillId="0" borderId="0" xfId="0" applyFill="1" applyBorder="1"/>
    <xf numFmtId="0" fontId="0" fillId="0" borderId="20" xfId="0" applyFill="1" applyBorder="1"/>
    <xf numFmtId="0" fontId="0" fillId="0" borderId="21" xfId="0" applyFill="1" applyBorder="1"/>
    <xf numFmtId="4" fontId="0" fillId="0" borderId="12" xfId="0" applyNumberFormat="1" applyFill="1" applyBorder="1"/>
    <xf numFmtId="3" fontId="0" fillId="0" borderId="9" xfId="0" applyNumberFormat="1" applyBorder="1"/>
    <xf numFmtId="3" fontId="0" fillId="0" borderId="21" xfId="0" applyNumberFormat="1" applyBorder="1"/>
    <xf numFmtId="0" fontId="12" fillId="0" borderId="0" xfId="0" applyFont="1"/>
    <xf numFmtId="4" fontId="0" fillId="0" borderId="0" xfId="0" applyNumberFormat="1" applyAlignment="1">
      <alignment horizontal="right"/>
    </xf>
    <xf numFmtId="3" fontId="0" fillId="2" borderId="7" xfId="0" applyNumberForma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3" fontId="0" fillId="2" borderId="9" xfId="0" applyNumberFormat="1" applyFill="1" applyBorder="1" applyAlignment="1">
      <alignment horizontal="center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Uitleg!$F$80</c:f>
              <c:strCache>
                <c:ptCount val="1"/>
                <c:pt idx="0">
                  <c:v>kapitaalsaldo</c:v>
                </c:pt>
              </c:strCache>
            </c:strRef>
          </c:tx>
          <c:marker>
            <c:symbol val="none"/>
          </c:marker>
          <c:cat>
            <c:numRef>
              <c:f>Uitleg!$E$81:$E$102</c:f>
              <c:numCache>
                <c:formatCode>General</c:formatCode>
                <c:ptCount val="2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</c:numCache>
            </c:numRef>
          </c:cat>
          <c:val>
            <c:numRef>
              <c:f>Uitleg!$F$81:$F$102</c:f>
              <c:numCache>
                <c:formatCode>#,##0</c:formatCode>
                <c:ptCount val="22"/>
                <c:pt idx="0">
                  <c:v>6000000</c:v>
                </c:pt>
                <c:pt idx="1">
                  <c:v>8000000</c:v>
                </c:pt>
                <c:pt idx="2">
                  <c:v>7600000</c:v>
                </c:pt>
                <c:pt idx="3">
                  <c:v>7200000</c:v>
                </c:pt>
                <c:pt idx="4">
                  <c:v>6800000</c:v>
                </c:pt>
                <c:pt idx="5">
                  <c:v>6400000</c:v>
                </c:pt>
                <c:pt idx="6">
                  <c:v>6000000</c:v>
                </c:pt>
                <c:pt idx="7">
                  <c:v>5600000</c:v>
                </c:pt>
                <c:pt idx="8">
                  <c:v>5200000</c:v>
                </c:pt>
                <c:pt idx="9">
                  <c:v>4800000</c:v>
                </c:pt>
                <c:pt idx="10">
                  <c:v>4400000</c:v>
                </c:pt>
                <c:pt idx="11">
                  <c:v>4000000</c:v>
                </c:pt>
                <c:pt idx="12">
                  <c:v>3600000</c:v>
                </c:pt>
                <c:pt idx="13">
                  <c:v>3200000</c:v>
                </c:pt>
                <c:pt idx="14">
                  <c:v>2800000</c:v>
                </c:pt>
                <c:pt idx="15">
                  <c:v>2400000</c:v>
                </c:pt>
                <c:pt idx="16">
                  <c:v>2000000</c:v>
                </c:pt>
                <c:pt idx="17">
                  <c:v>1600000</c:v>
                </c:pt>
                <c:pt idx="18">
                  <c:v>1200000</c:v>
                </c:pt>
                <c:pt idx="19">
                  <c:v>800000</c:v>
                </c:pt>
                <c:pt idx="20">
                  <c:v>400000</c:v>
                </c:pt>
                <c:pt idx="2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727488"/>
        <c:axId val="187981592"/>
      </c:lineChart>
      <c:lineChart>
        <c:grouping val="standard"/>
        <c:varyColors val="0"/>
        <c:ser>
          <c:idx val="2"/>
          <c:order val="0"/>
          <c:tx>
            <c:strRef>
              <c:f>Uitleg!$G$80</c:f>
              <c:strCache>
                <c:ptCount val="1"/>
                <c:pt idx="0">
                  <c:v>component B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Uitleg!$E$81:$E$102</c:f>
              <c:numCache>
                <c:formatCode>General</c:formatCode>
                <c:ptCount val="2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</c:numCache>
            </c:numRef>
          </c:cat>
          <c:val>
            <c:numRef>
              <c:f>Uitleg!$G$81:$G$102</c:f>
              <c:numCache>
                <c:formatCode>#,##0</c:formatCode>
                <c:ptCount val="22"/>
                <c:pt idx="0">
                  <c:v>3000</c:v>
                </c:pt>
                <c:pt idx="1">
                  <c:v>4000</c:v>
                </c:pt>
                <c:pt idx="2">
                  <c:v>3800</c:v>
                </c:pt>
                <c:pt idx="3">
                  <c:v>3600</c:v>
                </c:pt>
                <c:pt idx="4">
                  <c:v>3400</c:v>
                </c:pt>
                <c:pt idx="5">
                  <c:v>3200</c:v>
                </c:pt>
                <c:pt idx="6">
                  <c:v>3000</c:v>
                </c:pt>
                <c:pt idx="7">
                  <c:v>2800</c:v>
                </c:pt>
                <c:pt idx="8">
                  <c:v>2600</c:v>
                </c:pt>
                <c:pt idx="9">
                  <c:v>2400</c:v>
                </c:pt>
                <c:pt idx="10">
                  <c:v>2200</c:v>
                </c:pt>
                <c:pt idx="11">
                  <c:v>2000</c:v>
                </c:pt>
                <c:pt idx="12">
                  <c:v>1800</c:v>
                </c:pt>
                <c:pt idx="13">
                  <c:v>1600</c:v>
                </c:pt>
                <c:pt idx="14">
                  <c:v>1400</c:v>
                </c:pt>
                <c:pt idx="15">
                  <c:v>1200</c:v>
                </c:pt>
                <c:pt idx="16">
                  <c:v>1000</c:v>
                </c:pt>
                <c:pt idx="17">
                  <c:v>800</c:v>
                </c:pt>
                <c:pt idx="18">
                  <c:v>600</c:v>
                </c:pt>
                <c:pt idx="19">
                  <c:v>400</c:v>
                </c:pt>
                <c:pt idx="20">
                  <c:v>200</c:v>
                </c:pt>
                <c:pt idx="2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2952"/>
        <c:axId val="187705208"/>
      </c:lineChart>
      <c:catAx>
        <c:axId val="18772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981592"/>
        <c:crosses val="autoZero"/>
        <c:auto val="1"/>
        <c:lblAlgn val="ctr"/>
        <c:lblOffset val="100"/>
        <c:noMultiLvlLbl val="0"/>
      </c:catAx>
      <c:valAx>
        <c:axId val="187981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87727488"/>
        <c:crosses val="autoZero"/>
        <c:crossBetween val="between"/>
      </c:valAx>
      <c:valAx>
        <c:axId val="18770520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3312952"/>
        <c:crosses val="max"/>
        <c:crossBetween val="between"/>
      </c:valAx>
      <c:catAx>
        <c:axId val="3312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770520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600075</xdr:colOff>
      <xdr:row>3</xdr:row>
      <xdr:rowOff>0</xdr:rowOff>
    </xdr:from>
    <xdr:ext cx="4210050" cy="3095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kstvak 1"/>
            <xdr:cNvSpPr txBox="1"/>
          </xdr:nvSpPr>
          <xdr:spPr>
            <a:xfrm>
              <a:off x="1209675" y="185737"/>
              <a:ext cx="4210050" cy="3095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nl-BE" sz="1100" b="1"/>
                <a:t>Waarborgpremie = </a:t>
              </a:r>
              <a14:m>
                <m:oMath xmlns:m="http://schemas.openxmlformats.org/officeDocument/2006/math">
                  <m:r>
                    <a:rPr lang="nl-BE" sz="1100" b="1" i="1">
                      <a:latin typeface="Cambria Math"/>
                    </a:rPr>
                    <m:t>(</m:t>
                  </m:r>
                  <m:r>
                    <a:rPr lang="nl-BE" sz="1100" b="1" i="1">
                      <a:solidFill>
                        <a:schemeClr val="accent1"/>
                      </a:solidFill>
                      <a:latin typeface="Cambria Math"/>
                    </a:rPr>
                    <m:t>𝟎</m:t>
                  </m:r>
                  <m:r>
                    <a:rPr lang="nl-BE" sz="1100" b="1" i="1">
                      <a:solidFill>
                        <a:schemeClr val="accent1"/>
                      </a:solidFill>
                      <a:latin typeface="Cambria Math"/>
                    </a:rPr>
                    <m:t>,</m:t>
                  </m:r>
                  <m:r>
                    <a:rPr lang="nl-BE" sz="1100" b="1" i="1">
                      <a:solidFill>
                        <a:schemeClr val="accent1"/>
                      </a:solidFill>
                      <a:latin typeface="Cambria Math"/>
                    </a:rPr>
                    <m:t>𝟐𝟐𝟓</m:t>
                  </m:r>
                  <m:r>
                    <a:rPr lang="nl-BE" sz="1100" b="1" i="1">
                      <a:solidFill>
                        <a:schemeClr val="accent1"/>
                      </a:solidFill>
                      <a:latin typeface="Cambria Math"/>
                    </a:rPr>
                    <m:t>% </m:t>
                  </m:r>
                  <m:r>
                    <a:rPr lang="nl-BE" sz="1100" b="1" i="1">
                      <a:solidFill>
                        <a:schemeClr val="accent1"/>
                      </a:solidFill>
                      <a:latin typeface="Cambria Math"/>
                    </a:rPr>
                    <m:t>𝒙</m:t>
                  </m:r>
                  <m:r>
                    <a:rPr lang="nl-BE" sz="1100" b="1" i="1">
                      <a:solidFill>
                        <a:schemeClr val="accent1"/>
                      </a:solidFill>
                      <a:latin typeface="Cambria Math"/>
                    </a:rPr>
                    <m:t> </m:t>
                  </m:r>
                  <m:r>
                    <a:rPr lang="nl-BE" sz="1100" b="1" i="1">
                      <a:solidFill>
                        <a:schemeClr val="accent1"/>
                      </a:solidFill>
                      <a:latin typeface="Cambria Math"/>
                    </a:rPr>
                    <m:t>𝑰𝑩</m:t>
                  </m:r>
                  <m:r>
                    <a:rPr lang="nl-BE" sz="1100" b="1" i="1">
                      <a:latin typeface="Cambria Math"/>
                    </a:rPr>
                    <m:t>+ </m:t>
                  </m:r>
                  <m:nary>
                    <m:naryPr>
                      <m:chr m:val="∑"/>
                      <m:ctrlPr>
                        <a:rPr lang="nl-BE" sz="1100" b="1" i="1">
                          <a:solidFill>
                            <a:srgbClr val="00B050"/>
                          </a:solidFill>
                          <a:latin typeface="Cambria Math" panose="02040503050406030204" pitchFamily="18" charset="0"/>
                        </a:rPr>
                      </m:ctrlPr>
                    </m:naryPr>
                    <m:sub>
                      <m:r>
                        <m:rPr>
                          <m:brk m:alnAt="23"/>
                        </m:rPr>
                        <a:rPr lang="nl-BE" sz="1100" b="1" i="1">
                          <a:solidFill>
                            <a:srgbClr val="00B050"/>
                          </a:solidFill>
                          <a:latin typeface="Cambria Math"/>
                        </a:rPr>
                        <m:t>𝒊</m:t>
                      </m:r>
                      <m:r>
                        <a:rPr lang="nl-BE" sz="1100" b="1" i="1">
                          <a:solidFill>
                            <a:srgbClr val="00B050"/>
                          </a:solidFill>
                          <a:latin typeface="Cambria Math"/>
                        </a:rPr>
                        <m:t>=</m:t>
                      </m:r>
                      <m:r>
                        <a:rPr lang="nl-BE" sz="1100" b="1" i="1">
                          <a:solidFill>
                            <a:srgbClr val="00B050"/>
                          </a:solidFill>
                          <a:latin typeface="Cambria Math"/>
                        </a:rPr>
                        <m:t>𝟎</m:t>
                      </m:r>
                    </m:sub>
                    <m:sup>
                      <m:r>
                        <a:rPr lang="nl-BE" sz="1100" b="1" i="1">
                          <a:solidFill>
                            <a:srgbClr val="00B050"/>
                          </a:solidFill>
                          <a:latin typeface="Cambria Math"/>
                        </a:rPr>
                        <m:t>𝒏</m:t>
                      </m:r>
                    </m:sup>
                    <m:e>
                      <m:d>
                        <m:dPr>
                          <m:ctrlPr>
                            <a:rPr lang="nl-BE" sz="1100" b="1" i="1">
                              <a:solidFill>
                                <a:srgbClr val="00B050"/>
                              </a:solidFill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nl-BE" sz="1100" b="1" i="1">
                              <a:solidFill>
                                <a:srgbClr val="00B050"/>
                              </a:solidFill>
                              <a:latin typeface="Cambria Math"/>
                            </a:rPr>
                            <m:t>𝟎</m:t>
                          </m:r>
                          <m:r>
                            <a:rPr lang="nl-BE" sz="1100" b="1" i="1">
                              <a:solidFill>
                                <a:srgbClr val="00B050"/>
                              </a:solidFill>
                              <a:latin typeface="Cambria Math"/>
                            </a:rPr>
                            <m:t>,</m:t>
                          </m:r>
                          <m:r>
                            <a:rPr lang="nl-BE" sz="1100" b="1" i="1">
                              <a:solidFill>
                                <a:srgbClr val="00B050"/>
                              </a:solidFill>
                              <a:latin typeface="Cambria Math"/>
                            </a:rPr>
                            <m:t>𝟎𝟓</m:t>
                          </m:r>
                          <m:r>
                            <a:rPr lang="nl-BE" sz="1100" b="1" i="1">
                              <a:solidFill>
                                <a:srgbClr val="00B050"/>
                              </a:solidFill>
                              <a:latin typeface="Cambria Math"/>
                            </a:rPr>
                            <m:t>% </m:t>
                          </m:r>
                          <m:r>
                            <a:rPr lang="nl-BE" sz="1100" b="1" i="1">
                              <a:solidFill>
                                <a:srgbClr val="00B050"/>
                              </a:solidFill>
                              <a:latin typeface="Cambria Math"/>
                            </a:rPr>
                            <m:t>𝒙</m:t>
                          </m:r>
                          <m:r>
                            <a:rPr lang="nl-BE" sz="1100" b="1" i="1">
                              <a:solidFill>
                                <a:srgbClr val="00B050"/>
                              </a:solidFill>
                              <a:latin typeface="Cambria Math"/>
                            </a:rPr>
                            <m:t> </m:t>
                          </m:r>
                          <m:r>
                            <a:rPr lang="nl-BE" sz="1100" b="1" i="1">
                              <a:solidFill>
                                <a:srgbClr val="00B050"/>
                              </a:solidFill>
                              <a:latin typeface="Cambria Math"/>
                            </a:rPr>
                            <m:t>𝑼𝑩𝒊</m:t>
                          </m:r>
                        </m:e>
                      </m:d>
                    </m:e>
                  </m:nary>
                  <m:r>
                    <a:rPr lang="nl-BE" sz="1100" b="1" i="1">
                      <a:solidFill>
                        <a:sysClr val="windowText" lastClr="000000"/>
                      </a:solidFill>
                      <a:latin typeface="Cambria Math"/>
                    </a:rPr>
                    <m:t>)</m:t>
                  </m:r>
                </m:oMath>
              </a14:m>
              <a:endParaRPr lang="nl-BE" sz="1100" b="1"/>
            </a:p>
          </xdr:txBody>
        </xdr:sp>
      </mc:Choice>
      <mc:Fallback xmlns="">
        <xdr:sp macro="" textlink="">
          <xdr:nvSpPr>
            <xdr:cNvPr id="2" name="Tekstvak 1"/>
            <xdr:cNvSpPr txBox="1"/>
          </xdr:nvSpPr>
          <xdr:spPr>
            <a:xfrm>
              <a:off x="1209675" y="185737"/>
              <a:ext cx="4210050" cy="3095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nl-BE" sz="1100" b="1"/>
                <a:t>Waarborgpremie = </a:t>
              </a:r>
              <a:r>
                <a:rPr lang="nl-BE" sz="1100" b="1" i="0">
                  <a:latin typeface="Cambria Math"/>
                </a:rPr>
                <a:t>(</a:t>
              </a:r>
              <a:r>
                <a:rPr lang="nl-BE" sz="1100" b="1" i="0">
                  <a:solidFill>
                    <a:schemeClr val="accent1"/>
                  </a:solidFill>
                  <a:latin typeface="Cambria Math"/>
                </a:rPr>
                <a:t>𝟎,𝟐𝟐𝟓% 𝒙 𝑰𝑩</a:t>
              </a:r>
              <a:r>
                <a:rPr lang="nl-BE" sz="1100" b="1" i="0">
                  <a:latin typeface="Cambria Math"/>
                </a:rPr>
                <a:t>+ </a:t>
              </a:r>
              <a:r>
                <a:rPr lang="nl-BE" sz="1100" b="1" i="0">
                  <a:solidFill>
                    <a:srgbClr val="00B050"/>
                  </a:solidFill>
                  <a:latin typeface="Cambria Math"/>
                </a:rPr>
                <a:t>∑_(𝒊=𝟎)^𝒏▒(𝟎,𝟎𝟓% 𝒙 𝑼𝑩𝒊) </a:t>
              </a:r>
              <a:r>
                <a:rPr lang="nl-BE" sz="1100" b="1" i="0">
                  <a:solidFill>
                    <a:sysClr val="windowText" lastClr="000000"/>
                  </a:solidFill>
                  <a:latin typeface="Cambria Math"/>
                </a:rPr>
                <a:t>)</a:t>
              </a:r>
              <a:endParaRPr lang="nl-BE" sz="1100" b="1"/>
            </a:p>
          </xdr:txBody>
        </xdr:sp>
      </mc:Fallback>
    </mc:AlternateContent>
    <xdr:clientData/>
  </xdr:oneCellAnchor>
  <xdr:twoCellAnchor>
    <xdr:from>
      <xdr:col>9</xdr:col>
      <xdr:colOff>95250</xdr:colOff>
      <xdr:row>81</xdr:row>
      <xdr:rowOff>104775</xdr:rowOff>
    </xdr:from>
    <xdr:to>
      <xdr:col>16</xdr:col>
      <xdr:colOff>400050</xdr:colOff>
      <xdr:row>97</xdr:row>
      <xdr:rowOff>80962</xdr:rowOff>
    </xdr:to>
    <xdr:graphicFrame macro="">
      <xdr:nvGraphicFramePr>
        <xdr:cNvPr id="24" name="Grafiek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4"/>
  <sheetViews>
    <sheetView topLeftCell="A16" workbookViewId="0">
      <selection activeCell="H1" sqref="H1"/>
    </sheetView>
  </sheetViews>
  <sheetFormatPr defaultRowHeight="15" x14ac:dyDescent="0.25"/>
  <cols>
    <col min="4" max="4" width="11.28515625" bestFit="1" customWidth="1"/>
    <col min="5" max="5" width="10.85546875" bestFit="1" customWidth="1"/>
    <col min="6" max="6" width="16.5703125" customWidth="1"/>
    <col min="7" max="7" width="12.42578125" customWidth="1"/>
    <col min="8" max="8" width="17" customWidth="1"/>
  </cols>
  <sheetData>
    <row r="1" spans="2:8" ht="15.75" thickBot="1" x14ac:dyDescent="0.3">
      <c r="C1" s="58" t="s">
        <v>52</v>
      </c>
      <c r="D1" s="59"/>
      <c r="E1" s="59"/>
      <c r="F1" s="60"/>
      <c r="H1" s="3" t="s">
        <v>79</v>
      </c>
    </row>
    <row r="2" spans="2:8" x14ac:dyDescent="0.25">
      <c r="C2" s="32"/>
      <c r="D2" s="30"/>
      <c r="E2" s="30"/>
      <c r="F2" s="30"/>
    </row>
    <row r="3" spans="2:8" x14ac:dyDescent="0.25">
      <c r="C3" s="3" t="s">
        <v>53</v>
      </c>
    </row>
    <row r="6" spans="2:8" x14ac:dyDescent="0.25">
      <c r="B6" s="36" t="s">
        <v>66</v>
      </c>
    </row>
    <row r="7" spans="2:8" x14ac:dyDescent="0.25">
      <c r="B7" t="s">
        <v>15</v>
      </c>
    </row>
    <row r="8" spans="2:8" x14ac:dyDescent="0.25">
      <c r="B8" t="s">
        <v>16</v>
      </c>
    </row>
    <row r="10" spans="2:8" x14ac:dyDescent="0.25">
      <c r="B10" s="54" t="s">
        <v>17</v>
      </c>
    </row>
    <row r="12" spans="2:8" x14ac:dyDescent="0.25">
      <c r="C12" t="s">
        <v>56</v>
      </c>
    </row>
    <row r="14" spans="2:8" x14ac:dyDescent="0.25">
      <c r="B14" s="3" t="s">
        <v>18</v>
      </c>
    </row>
    <row r="16" spans="2:8" x14ac:dyDescent="0.25">
      <c r="B16" s="36" t="s">
        <v>19</v>
      </c>
    </row>
    <row r="18" spans="2:3" x14ac:dyDescent="0.25">
      <c r="C18" t="s">
        <v>20</v>
      </c>
    </row>
    <row r="20" spans="2:3" x14ac:dyDescent="0.25">
      <c r="B20" s="36" t="s">
        <v>21</v>
      </c>
    </row>
    <row r="22" spans="2:3" x14ac:dyDescent="0.25">
      <c r="C22" t="s">
        <v>22</v>
      </c>
    </row>
    <row r="25" spans="2:3" ht="21" x14ac:dyDescent="0.35">
      <c r="B25" s="56" t="s">
        <v>44</v>
      </c>
    </row>
    <row r="26" spans="2:3" s="37" customFormat="1" ht="15.75" x14ac:dyDescent="0.25">
      <c r="C26" s="38" t="s">
        <v>23</v>
      </c>
    </row>
    <row r="27" spans="2:3" s="37" customFormat="1" ht="15.75" x14ac:dyDescent="0.25">
      <c r="C27" s="39" t="s">
        <v>24</v>
      </c>
    </row>
    <row r="28" spans="2:3" s="37" customFormat="1" ht="15.75" x14ac:dyDescent="0.25">
      <c r="C28" s="39" t="s">
        <v>29</v>
      </c>
    </row>
    <row r="29" spans="2:3" s="37" customFormat="1" ht="15.75" x14ac:dyDescent="0.25">
      <c r="C29" s="39" t="s">
        <v>25</v>
      </c>
    </row>
    <row r="30" spans="2:3" s="37" customFormat="1" ht="15.75" x14ac:dyDescent="0.25">
      <c r="C30" s="39" t="s">
        <v>26</v>
      </c>
    </row>
    <row r="31" spans="2:3" s="37" customFormat="1" ht="15.75" x14ac:dyDescent="0.25">
      <c r="C31" s="39" t="s">
        <v>27</v>
      </c>
    </row>
    <row r="32" spans="2:3" s="37" customFormat="1" ht="15.75" x14ac:dyDescent="0.25">
      <c r="C32" s="39"/>
    </row>
    <row r="33" spans="2:10" ht="16.5" thickBot="1" x14ac:dyDescent="0.3">
      <c r="C33" s="39" t="s">
        <v>28</v>
      </c>
    </row>
    <row r="34" spans="2:10" ht="15.75" thickBot="1" x14ac:dyDescent="0.3">
      <c r="D34" s="41">
        <v>41699</v>
      </c>
      <c r="E34" s="50">
        <v>2000000</v>
      </c>
      <c r="F34" s="42"/>
    </row>
    <row r="35" spans="2:10" ht="16.5" thickTop="1" thickBot="1" x14ac:dyDescent="0.3">
      <c r="D35" s="43">
        <v>41714</v>
      </c>
      <c r="E35" s="44">
        <v>600000</v>
      </c>
      <c r="F35" s="45"/>
    </row>
    <row r="36" spans="2:10" ht="15.75" thickBot="1" x14ac:dyDescent="0.3">
      <c r="D36" s="46">
        <v>41835</v>
      </c>
      <c r="E36" s="47">
        <v>3400000</v>
      </c>
      <c r="F36" s="48"/>
    </row>
    <row r="37" spans="2:10" ht="15.75" thickBot="1" x14ac:dyDescent="0.3">
      <c r="D37" s="46">
        <v>42007</v>
      </c>
      <c r="E37" s="47">
        <v>3000000</v>
      </c>
      <c r="F37" s="48"/>
    </row>
    <row r="38" spans="2:10" ht="15.75" thickBot="1" x14ac:dyDescent="0.3">
      <c r="D38" s="46">
        <v>42339</v>
      </c>
      <c r="E38" s="47">
        <v>-1000000</v>
      </c>
      <c r="F38" s="48"/>
    </row>
    <row r="39" spans="2:10" ht="15.75" thickBot="1" x14ac:dyDescent="0.3">
      <c r="D39" s="51" t="s">
        <v>0</v>
      </c>
      <c r="E39" s="50">
        <f>SUM(E34:E38)</f>
        <v>8000000</v>
      </c>
      <c r="F39" s="49"/>
    </row>
    <row r="40" spans="2:10" ht="15.75" thickTop="1" x14ac:dyDescent="0.25">
      <c r="D40" s="51"/>
      <c r="E40" s="61"/>
      <c r="F40" s="49"/>
      <c r="J40" s="3"/>
    </row>
    <row r="42" spans="2:10" x14ac:dyDescent="0.25">
      <c r="B42" t="s">
        <v>30</v>
      </c>
    </row>
    <row r="43" spans="2:10" ht="15.75" thickBot="1" x14ac:dyDescent="0.3"/>
    <row r="44" spans="2:10" ht="15.75" thickBot="1" x14ac:dyDescent="0.3">
      <c r="B44" s="36" t="s">
        <v>31</v>
      </c>
      <c r="I44" s="55">
        <f>0.225%*10000000</f>
        <v>22500.000000000004</v>
      </c>
    </row>
    <row r="46" spans="2:10" x14ac:dyDescent="0.25">
      <c r="B46" s="36" t="s">
        <v>32</v>
      </c>
    </row>
    <row r="47" spans="2:10" x14ac:dyDescent="0.25">
      <c r="C47" t="s">
        <v>34</v>
      </c>
    </row>
    <row r="49" spans="2:9" x14ac:dyDescent="0.25">
      <c r="B49" s="53" t="s">
        <v>35</v>
      </c>
      <c r="C49" s="3" t="s">
        <v>50</v>
      </c>
    </row>
    <row r="50" spans="2:9" x14ac:dyDescent="0.25">
      <c r="C50" t="s">
        <v>54</v>
      </c>
    </row>
    <row r="51" spans="2:9" x14ac:dyDescent="0.25">
      <c r="C51" t="s">
        <v>55</v>
      </c>
    </row>
    <row r="53" spans="2:9" x14ac:dyDescent="0.25">
      <c r="E53">
        <v>2014</v>
      </c>
      <c r="F53" s="40">
        <f>D34</f>
        <v>41699</v>
      </c>
      <c r="G53" s="1">
        <f>E34</f>
        <v>2000000</v>
      </c>
    </row>
    <row r="54" spans="2:9" x14ac:dyDescent="0.25">
      <c r="F54" s="40">
        <f t="shared" ref="F54:F55" si="0">D35</f>
        <v>41714</v>
      </c>
      <c r="G54" s="1">
        <f t="shared" ref="G54:G55" si="1">E35</f>
        <v>600000</v>
      </c>
    </row>
    <row r="55" spans="2:9" x14ac:dyDescent="0.25">
      <c r="F55" s="40">
        <f t="shared" si="0"/>
        <v>41835</v>
      </c>
      <c r="G55" s="1">
        <f t="shared" si="1"/>
        <v>3400000</v>
      </c>
    </row>
    <row r="56" spans="2:9" x14ac:dyDescent="0.25">
      <c r="F56" s="40" t="s">
        <v>62</v>
      </c>
      <c r="G56" s="52">
        <f>SUM(G53:G55)</f>
        <v>6000000</v>
      </c>
      <c r="H56" t="s">
        <v>33</v>
      </c>
      <c r="I56" s="1">
        <f>0.05%*G56</f>
        <v>3000</v>
      </c>
    </row>
    <row r="59" spans="2:9" x14ac:dyDescent="0.25">
      <c r="F59" s="3" t="s">
        <v>36</v>
      </c>
      <c r="I59" s="52">
        <f>SUM(I53:I58)</f>
        <v>3000</v>
      </c>
    </row>
    <row r="62" spans="2:9" x14ac:dyDescent="0.25">
      <c r="B62" s="36" t="s">
        <v>37</v>
      </c>
    </row>
    <row r="63" spans="2:9" x14ac:dyDescent="0.25">
      <c r="B63" s="53" t="s">
        <v>38</v>
      </c>
      <c r="C63" s="3" t="s">
        <v>39</v>
      </c>
    </row>
    <row r="65" spans="3:10" x14ac:dyDescent="0.25">
      <c r="F65" s="3" t="s">
        <v>46</v>
      </c>
    </row>
    <row r="66" spans="3:10" x14ac:dyDescent="0.25">
      <c r="F66" t="s">
        <v>63</v>
      </c>
      <c r="G66" s="1">
        <v>8000000</v>
      </c>
      <c r="H66" s="36" t="s">
        <v>49</v>
      </c>
    </row>
    <row r="67" spans="3:10" x14ac:dyDescent="0.25">
      <c r="F67" t="s">
        <v>64</v>
      </c>
      <c r="G67" s="1">
        <v>0</v>
      </c>
      <c r="H67" s="36" t="s">
        <v>51</v>
      </c>
    </row>
    <row r="68" spans="3:10" x14ac:dyDescent="0.25">
      <c r="F68" s="3" t="s">
        <v>40</v>
      </c>
      <c r="G68" s="52">
        <f>(G66+G67)/2</f>
        <v>4000000</v>
      </c>
    </row>
    <row r="70" spans="3:10" x14ac:dyDescent="0.25">
      <c r="F70" t="s">
        <v>48</v>
      </c>
      <c r="G70" s="1">
        <f>0.05%*G68</f>
        <v>2000</v>
      </c>
      <c r="H70" s="36" t="s">
        <v>47</v>
      </c>
    </row>
    <row r="71" spans="3:10" x14ac:dyDescent="0.25">
      <c r="F71" t="s">
        <v>41</v>
      </c>
      <c r="G71">
        <v>21</v>
      </c>
      <c r="H71" t="s">
        <v>65</v>
      </c>
    </row>
    <row r="73" spans="3:10" s="3" customFormat="1" x14ac:dyDescent="0.25">
      <c r="F73" s="3" t="s">
        <v>42</v>
      </c>
      <c r="G73" s="52"/>
      <c r="I73" s="52">
        <f>G71*G70</f>
        <v>42000</v>
      </c>
      <c r="J73" s="57" t="s">
        <v>45</v>
      </c>
    </row>
    <row r="74" spans="3:10" ht="15.75" thickBot="1" x14ac:dyDescent="0.3"/>
    <row r="75" spans="3:10" ht="15.75" thickBot="1" x14ac:dyDescent="0.3">
      <c r="F75" s="3" t="s">
        <v>43</v>
      </c>
      <c r="I75" s="55">
        <f>I59+I73</f>
        <v>45000</v>
      </c>
    </row>
    <row r="79" spans="3:10" x14ac:dyDescent="0.25">
      <c r="C79" t="s">
        <v>57</v>
      </c>
    </row>
    <row r="80" spans="3:10" x14ac:dyDescent="0.25">
      <c r="E80" t="s">
        <v>58</v>
      </c>
      <c r="F80" s="62" t="s">
        <v>59</v>
      </c>
      <c r="G80" t="s">
        <v>6</v>
      </c>
    </row>
    <row r="81" spans="5:7" x14ac:dyDescent="0.25">
      <c r="E81">
        <v>2014</v>
      </c>
      <c r="F81" s="1">
        <v>6000000</v>
      </c>
      <c r="G81" s="1">
        <f>0.05%*F81</f>
        <v>3000</v>
      </c>
    </row>
    <row r="82" spans="5:7" x14ac:dyDescent="0.25">
      <c r="E82">
        <v>2015</v>
      </c>
      <c r="F82" s="1">
        <v>8000000</v>
      </c>
      <c r="G82" s="1">
        <f t="shared" ref="G82:G102" si="2">0.05%*F82</f>
        <v>4000</v>
      </c>
    </row>
    <row r="83" spans="5:7" x14ac:dyDescent="0.25">
      <c r="E83">
        <v>2016</v>
      </c>
      <c r="F83" s="1">
        <f>F82-400000</f>
        <v>7600000</v>
      </c>
      <c r="G83" s="1">
        <f t="shared" si="2"/>
        <v>3800</v>
      </c>
    </row>
    <row r="84" spans="5:7" x14ac:dyDescent="0.25">
      <c r="E84">
        <v>2017</v>
      </c>
      <c r="F84" s="1">
        <f t="shared" ref="F84:F102" si="3">F83-400000</f>
        <v>7200000</v>
      </c>
      <c r="G84" s="1">
        <f t="shared" si="2"/>
        <v>3600</v>
      </c>
    </row>
    <row r="85" spans="5:7" x14ac:dyDescent="0.25">
      <c r="E85">
        <v>2018</v>
      </c>
      <c r="F85" s="1">
        <f t="shared" si="3"/>
        <v>6800000</v>
      </c>
      <c r="G85" s="1">
        <f t="shared" si="2"/>
        <v>3400</v>
      </c>
    </row>
    <row r="86" spans="5:7" x14ac:dyDescent="0.25">
      <c r="E86">
        <v>2019</v>
      </c>
      <c r="F86" s="1">
        <f t="shared" si="3"/>
        <v>6400000</v>
      </c>
      <c r="G86" s="1">
        <f t="shared" si="2"/>
        <v>3200</v>
      </c>
    </row>
    <row r="87" spans="5:7" x14ac:dyDescent="0.25">
      <c r="E87">
        <v>2020</v>
      </c>
      <c r="F87" s="1">
        <f t="shared" si="3"/>
        <v>6000000</v>
      </c>
      <c r="G87" s="1">
        <f t="shared" si="2"/>
        <v>3000</v>
      </c>
    </row>
    <row r="88" spans="5:7" x14ac:dyDescent="0.25">
      <c r="E88">
        <v>2021</v>
      </c>
      <c r="F88" s="1">
        <f t="shared" si="3"/>
        <v>5600000</v>
      </c>
      <c r="G88" s="1">
        <f t="shared" si="2"/>
        <v>2800</v>
      </c>
    </row>
    <row r="89" spans="5:7" x14ac:dyDescent="0.25">
      <c r="E89">
        <v>2022</v>
      </c>
      <c r="F89" s="1">
        <f t="shared" si="3"/>
        <v>5200000</v>
      </c>
      <c r="G89" s="1">
        <f t="shared" si="2"/>
        <v>2600</v>
      </c>
    </row>
    <row r="90" spans="5:7" x14ac:dyDescent="0.25">
      <c r="E90">
        <v>2023</v>
      </c>
      <c r="F90" s="1">
        <f t="shared" si="3"/>
        <v>4800000</v>
      </c>
      <c r="G90" s="1">
        <f t="shared" si="2"/>
        <v>2400</v>
      </c>
    </row>
    <row r="91" spans="5:7" x14ac:dyDescent="0.25">
      <c r="E91">
        <v>2024</v>
      </c>
      <c r="F91" s="1">
        <f t="shared" si="3"/>
        <v>4400000</v>
      </c>
      <c r="G91" s="1">
        <f t="shared" si="2"/>
        <v>2200</v>
      </c>
    </row>
    <row r="92" spans="5:7" x14ac:dyDescent="0.25">
      <c r="E92">
        <v>2025</v>
      </c>
      <c r="F92" s="1">
        <f t="shared" si="3"/>
        <v>4000000</v>
      </c>
      <c r="G92" s="1">
        <f t="shared" si="2"/>
        <v>2000</v>
      </c>
    </row>
    <row r="93" spans="5:7" x14ac:dyDescent="0.25">
      <c r="E93">
        <v>2026</v>
      </c>
      <c r="F93" s="1">
        <f t="shared" si="3"/>
        <v>3600000</v>
      </c>
      <c r="G93" s="1">
        <f t="shared" si="2"/>
        <v>1800</v>
      </c>
    </row>
    <row r="94" spans="5:7" x14ac:dyDescent="0.25">
      <c r="E94">
        <v>2027</v>
      </c>
      <c r="F94" s="1">
        <f t="shared" si="3"/>
        <v>3200000</v>
      </c>
      <c r="G94" s="1">
        <f t="shared" si="2"/>
        <v>1600</v>
      </c>
    </row>
    <row r="95" spans="5:7" x14ac:dyDescent="0.25">
      <c r="E95">
        <v>2028</v>
      </c>
      <c r="F95" s="1">
        <f t="shared" si="3"/>
        <v>2800000</v>
      </c>
      <c r="G95" s="1">
        <f t="shared" si="2"/>
        <v>1400</v>
      </c>
    </row>
    <row r="96" spans="5:7" x14ac:dyDescent="0.25">
      <c r="E96">
        <v>2029</v>
      </c>
      <c r="F96" s="1">
        <f t="shared" si="3"/>
        <v>2400000</v>
      </c>
      <c r="G96" s="1">
        <f t="shared" si="2"/>
        <v>1200</v>
      </c>
    </row>
    <row r="97" spans="5:8" x14ac:dyDescent="0.25">
      <c r="E97">
        <v>2030</v>
      </c>
      <c r="F97" s="1">
        <f t="shared" si="3"/>
        <v>2000000</v>
      </c>
      <c r="G97" s="1">
        <f t="shared" si="2"/>
        <v>1000</v>
      </c>
    </row>
    <row r="98" spans="5:8" x14ac:dyDescent="0.25">
      <c r="E98">
        <v>2031</v>
      </c>
      <c r="F98" s="1">
        <f t="shared" si="3"/>
        <v>1600000</v>
      </c>
      <c r="G98" s="1">
        <f t="shared" si="2"/>
        <v>800</v>
      </c>
    </row>
    <row r="99" spans="5:8" x14ac:dyDescent="0.25">
      <c r="E99">
        <v>2032</v>
      </c>
      <c r="F99" s="1">
        <f t="shared" si="3"/>
        <v>1200000</v>
      </c>
      <c r="G99" s="1">
        <f t="shared" si="2"/>
        <v>600</v>
      </c>
    </row>
    <row r="100" spans="5:8" x14ac:dyDescent="0.25">
      <c r="E100">
        <v>2033</v>
      </c>
      <c r="F100" s="1">
        <f t="shared" si="3"/>
        <v>800000</v>
      </c>
      <c r="G100" s="1">
        <f t="shared" si="2"/>
        <v>400</v>
      </c>
    </row>
    <row r="101" spans="5:8" x14ac:dyDescent="0.25">
      <c r="E101">
        <v>2034</v>
      </c>
      <c r="F101" s="1">
        <f t="shared" si="3"/>
        <v>400000</v>
      </c>
      <c r="G101" s="1">
        <f t="shared" si="2"/>
        <v>200</v>
      </c>
    </row>
    <row r="102" spans="5:8" x14ac:dyDescent="0.25">
      <c r="E102">
        <v>2035</v>
      </c>
      <c r="F102" s="1">
        <f t="shared" si="3"/>
        <v>0</v>
      </c>
      <c r="G102" s="1">
        <f t="shared" si="2"/>
        <v>0</v>
      </c>
    </row>
    <row r="103" spans="5:8" x14ac:dyDescent="0.25">
      <c r="F103" s="1"/>
    </row>
    <row r="105" spans="5:8" ht="15.75" thickBot="1" x14ac:dyDescent="0.3"/>
    <row r="106" spans="5:8" ht="24" thickBot="1" x14ac:dyDescent="0.4">
      <c r="E106" s="63">
        <v>2014</v>
      </c>
      <c r="F106" s="64">
        <v>41699</v>
      </c>
      <c r="G106" s="65">
        <v>2000000</v>
      </c>
      <c r="H106" s="66"/>
    </row>
    <row r="107" spans="5:8" ht="24.75" thickTop="1" thickBot="1" x14ac:dyDescent="0.4">
      <c r="E107" s="67"/>
      <c r="F107" s="68">
        <v>41714</v>
      </c>
      <c r="G107" s="69">
        <v>600000</v>
      </c>
      <c r="H107" s="70"/>
    </row>
    <row r="108" spans="5:8" ht="24" thickBot="1" x14ac:dyDescent="0.4">
      <c r="E108" s="71"/>
      <c r="F108" s="72">
        <v>41835</v>
      </c>
      <c r="G108" s="73">
        <v>3400000</v>
      </c>
      <c r="H108" s="74"/>
    </row>
    <row r="109" spans="5:8" ht="31.5" thickBot="1" x14ac:dyDescent="0.4">
      <c r="E109" s="71"/>
      <c r="F109" s="75" t="s">
        <v>60</v>
      </c>
      <c r="G109" s="76">
        <v>6000000</v>
      </c>
      <c r="H109" s="77"/>
    </row>
    <row r="110" spans="5:8" ht="24" thickBot="1" x14ac:dyDescent="0.4">
      <c r="E110" s="71"/>
      <c r="F110" s="74"/>
      <c r="G110" s="74"/>
      <c r="H110" s="74"/>
    </row>
    <row r="111" spans="5:8" ht="24" thickBot="1" x14ac:dyDescent="0.4">
      <c r="E111" s="78">
        <v>2015</v>
      </c>
      <c r="F111" s="79">
        <v>42007</v>
      </c>
      <c r="G111" s="76">
        <v>3000000</v>
      </c>
      <c r="H111" s="77"/>
    </row>
    <row r="112" spans="5:8" ht="24" thickBot="1" x14ac:dyDescent="0.4">
      <c r="E112" s="71"/>
      <c r="F112" s="72">
        <v>42339</v>
      </c>
      <c r="G112" s="73">
        <v>-1000000</v>
      </c>
      <c r="H112" s="74"/>
    </row>
    <row r="113" spans="5:8" ht="31.5" thickBot="1" x14ac:dyDescent="0.4">
      <c r="E113" s="71"/>
      <c r="F113" s="75" t="s">
        <v>61</v>
      </c>
      <c r="G113" s="76">
        <v>8000000</v>
      </c>
      <c r="H113" s="77"/>
    </row>
    <row r="114" spans="5:8" ht="24.75" thickTop="1" thickBot="1" x14ac:dyDescent="0.4">
      <c r="E114" s="63">
        <v>2016</v>
      </c>
      <c r="F114" s="68"/>
      <c r="G114" s="69">
        <v>7600000</v>
      </c>
      <c r="H114" s="74"/>
    </row>
    <row r="115" spans="5:8" ht="24.75" thickTop="1" thickBot="1" x14ac:dyDescent="0.4">
      <c r="E115" s="63">
        <v>2017</v>
      </c>
      <c r="F115" s="68"/>
      <c r="G115" s="69">
        <v>7200000</v>
      </c>
      <c r="H115" s="74"/>
    </row>
    <row r="116" spans="5:8" ht="24.75" thickTop="1" thickBot="1" x14ac:dyDescent="0.4">
      <c r="E116" s="63">
        <v>2035</v>
      </c>
      <c r="F116" s="68"/>
      <c r="G116" s="69">
        <v>0</v>
      </c>
      <c r="H116" s="74"/>
    </row>
    <row r="117" spans="5:8" ht="24.75" thickTop="1" thickBot="1" x14ac:dyDescent="0.4">
      <c r="F117" s="74"/>
      <c r="G117" s="74"/>
    </row>
    <row r="118" spans="5:8" ht="15.75" thickBot="1" x14ac:dyDescent="0.3">
      <c r="F118" s="79"/>
      <c r="G118" s="76"/>
    </row>
    <row r="119" spans="5:8" ht="15.75" thickBot="1" x14ac:dyDescent="0.3">
      <c r="F119" s="72"/>
      <c r="G119" s="73"/>
    </row>
    <row r="120" spans="5:8" ht="15.75" thickBot="1" x14ac:dyDescent="0.3">
      <c r="F120" s="75"/>
      <c r="G120" s="76"/>
    </row>
    <row r="121" spans="5:8" ht="16.5" thickTop="1" thickBot="1" x14ac:dyDescent="0.3">
      <c r="F121" s="68"/>
      <c r="G121" s="69"/>
    </row>
    <row r="122" spans="5:8" ht="15.75" thickBot="1" x14ac:dyDescent="0.3">
      <c r="F122" s="72"/>
      <c r="G122" s="73"/>
    </row>
    <row r="123" spans="5:8" ht="15.75" thickBot="1" x14ac:dyDescent="0.3">
      <c r="F123" s="75"/>
      <c r="G123" s="76"/>
    </row>
    <row r="124" spans="5:8" ht="24" thickBot="1" x14ac:dyDescent="0.4">
      <c r="F124" s="74"/>
      <c r="G124" s="7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3"/>
  <sheetViews>
    <sheetView workbookViewId="0">
      <selection activeCell="F9" sqref="F9:L10"/>
    </sheetView>
  </sheetViews>
  <sheetFormatPr defaultRowHeight="15" x14ac:dyDescent="0.25"/>
  <cols>
    <col min="1" max="1" width="24.7109375" bestFit="1" customWidth="1"/>
    <col min="2" max="3" width="10.7109375" style="1" customWidth="1"/>
    <col min="4" max="4" width="11.28515625" customWidth="1"/>
    <col min="5" max="5" width="13.42578125" customWidth="1"/>
    <col min="6" max="6" width="12.7109375" style="2" bestFit="1" customWidth="1"/>
    <col min="12" max="12" width="11.7109375" bestFit="1" customWidth="1"/>
    <col min="13" max="13" width="12.7109375" style="2" bestFit="1" customWidth="1"/>
    <col min="19" max="19" width="11.7109375" bestFit="1" customWidth="1"/>
    <col min="20" max="20" width="12.7109375" bestFit="1" customWidth="1"/>
  </cols>
  <sheetData>
    <row r="1" spans="1:20" x14ac:dyDescent="0.25">
      <c r="B1" s="4" t="s">
        <v>9</v>
      </c>
      <c r="C1" s="4" t="s">
        <v>10</v>
      </c>
      <c r="D1" s="4" t="s">
        <v>11</v>
      </c>
      <c r="E1" s="25" t="s">
        <v>0</v>
      </c>
      <c r="F1"/>
      <c r="L1" s="2"/>
      <c r="M1"/>
    </row>
    <row r="2" spans="1:20" x14ac:dyDescent="0.25">
      <c r="A2" t="s">
        <v>67</v>
      </c>
      <c r="B2" s="5">
        <f>B3</f>
        <v>9585000</v>
      </c>
      <c r="C2" s="5">
        <f t="shared" ref="C2:D2" si="0">C3</f>
        <v>1065000</v>
      </c>
      <c r="D2" s="5">
        <f t="shared" si="0"/>
        <v>4746438</v>
      </c>
      <c r="E2" s="83">
        <f>SUM(B2:D2)</f>
        <v>15396438</v>
      </c>
      <c r="F2" s="86" t="s">
        <v>69</v>
      </c>
      <c r="L2" s="2"/>
      <c r="M2"/>
    </row>
    <row r="3" spans="1:20" x14ac:dyDescent="0.25">
      <c r="A3" s="80" t="s">
        <v>68</v>
      </c>
      <c r="B3" s="5">
        <v>9585000</v>
      </c>
      <c r="C3" s="5">
        <v>1065000</v>
      </c>
      <c r="D3" s="5">
        <f>E3-SUM(B3:C3)</f>
        <v>4746438</v>
      </c>
      <c r="E3" s="22">
        <v>15396438</v>
      </c>
      <c r="F3" s="86" t="s">
        <v>70</v>
      </c>
      <c r="L3" s="2"/>
      <c r="M3"/>
    </row>
    <row r="4" spans="1:20" x14ac:dyDescent="0.25">
      <c r="A4" s="81" t="s">
        <v>2</v>
      </c>
      <c r="B4" s="6">
        <v>3.7499999999999999E-2</v>
      </c>
      <c r="C4" s="6">
        <v>3.3500000000000002E-2</v>
      </c>
      <c r="D4" s="6">
        <v>0.04</v>
      </c>
      <c r="E4" s="2"/>
      <c r="F4" s="86" t="s">
        <v>71</v>
      </c>
      <c r="L4" s="2"/>
      <c r="M4"/>
    </row>
    <row r="5" spans="1:20" x14ac:dyDescent="0.25">
      <c r="A5" s="81" t="s">
        <v>13</v>
      </c>
      <c r="B5" s="5">
        <v>20</v>
      </c>
      <c r="C5" s="8">
        <v>20</v>
      </c>
      <c r="D5" s="8">
        <v>10</v>
      </c>
      <c r="E5" s="2"/>
      <c r="F5" s="86" t="s">
        <v>72</v>
      </c>
      <c r="L5" s="2"/>
      <c r="M5"/>
    </row>
    <row r="6" spans="1:20" x14ac:dyDescent="0.25">
      <c r="A6" s="82" t="s">
        <v>3</v>
      </c>
      <c r="B6" s="7">
        <f>-PMT(B4,B5,B3)</f>
        <v>689756.70290271076</v>
      </c>
      <c r="C6" s="7">
        <f>-PMT(C4,C5,C3)</f>
        <v>73921.106289099233</v>
      </c>
      <c r="D6" s="7">
        <f>-PMT(D4,D5,D3)</f>
        <v>585192.82322444452</v>
      </c>
      <c r="E6" s="2"/>
      <c r="F6" s="86" t="s">
        <v>73</v>
      </c>
      <c r="L6" s="2"/>
      <c r="M6"/>
    </row>
    <row r="7" spans="1:20" x14ac:dyDescent="0.25">
      <c r="C7"/>
      <c r="E7" s="2"/>
      <c r="F7"/>
      <c r="L7" s="2"/>
      <c r="M7"/>
    </row>
    <row r="8" spans="1:20" x14ac:dyDescent="0.25">
      <c r="A8" s="10" t="s">
        <v>8</v>
      </c>
      <c r="C8"/>
      <c r="E8" s="2"/>
      <c r="F8"/>
      <c r="L8" s="2"/>
      <c r="M8"/>
    </row>
    <row r="9" spans="1:20" x14ac:dyDescent="0.25">
      <c r="A9" s="16" t="s">
        <v>7</v>
      </c>
      <c r="B9" s="11">
        <f>0.225%*B2</f>
        <v>21566.250000000004</v>
      </c>
      <c r="C9" s="11">
        <f t="shared" ref="C9:D9" si="1">0.225%*C2</f>
        <v>2396.2500000000005</v>
      </c>
      <c r="D9" s="17">
        <f t="shared" si="1"/>
        <v>10679.485500000001</v>
      </c>
      <c r="E9" s="87" t="s">
        <v>75</v>
      </c>
      <c r="F9" s="86" t="s">
        <v>74</v>
      </c>
      <c r="L9" s="2"/>
      <c r="M9"/>
    </row>
    <row r="10" spans="1:20" x14ac:dyDescent="0.25">
      <c r="A10" s="8" t="s">
        <v>6</v>
      </c>
      <c r="B10" s="18">
        <f>SUM(F15:F71)</f>
        <v>59635.120774056217</v>
      </c>
      <c r="C10" s="18">
        <f>SUM(M15:M71)</f>
        <v>6920.4794892833543</v>
      </c>
      <c r="D10" s="19">
        <f>SUM(T15:T71)</f>
        <v>15818.62790305556</v>
      </c>
      <c r="E10" s="87" t="s">
        <v>76</v>
      </c>
      <c r="F10" s="86" t="s">
        <v>77</v>
      </c>
      <c r="L10" s="2"/>
      <c r="M10"/>
    </row>
    <row r="11" spans="1:20" x14ac:dyDescent="0.25">
      <c r="A11" s="20" t="s">
        <v>0</v>
      </c>
      <c r="B11" s="21">
        <f>SUM(B9:B10)</f>
        <v>81201.370774056224</v>
      </c>
      <c r="C11" s="21">
        <f t="shared" ref="C11:D11" si="2">SUM(C9:C10)</f>
        <v>9316.7294892833543</v>
      </c>
      <c r="D11" s="22">
        <f t="shared" si="2"/>
        <v>26498.113403055562</v>
      </c>
      <c r="E11" s="2"/>
      <c r="F11"/>
      <c r="L11" s="2"/>
      <c r="M11"/>
    </row>
    <row r="12" spans="1:20" x14ac:dyDescent="0.25">
      <c r="D12" s="1"/>
      <c r="E12" s="1"/>
    </row>
    <row r="13" spans="1:20" x14ac:dyDescent="0.25">
      <c r="B13" s="88" t="s">
        <v>9</v>
      </c>
      <c r="C13" s="89"/>
      <c r="D13" s="89"/>
      <c r="E13" s="89"/>
      <c r="F13" s="90"/>
      <c r="I13" s="88" t="s">
        <v>10</v>
      </c>
      <c r="J13" s="89"/>
      <c r="K13" s="89"/>
      <c r="L13" s="89"/>
      <c r="M13" s="90"/>
      <c r="P13" s="88" t="s">
        <v>11</v>
      </c>
      <c r="Q13" s="89"/>
      <c r="R13" s="89"/>
      <c r="S13" s="89"/>
      <c r="T13" s="90"/>
    </row>
    <row r="14" spans="1:20" x14ac:dyDescent="0.25">
      <c r="A14" s="3" t="s">
        <v>12</v>
      </c>
      <c r="B14" s="9" t="s">
        <v>5</v>
      </c>
      <c r="C14" s="9" t="s">
        <v>2</v>
      </c>
      <c r="D14" s="13" t="s">
        <v>1</v>
      </c>
      <c r="E14" s="13" t="s">
        <v>4</v>
      </c>
      <c r="F14" s="14" t="s">
        <v>6</v>
      </c>
      <c r="I14" s="9" t="s">
        <v>5</v>
      </c>
      <c r="J14" s="9" t="s">
        <v>2</v>
      </c>
      <c r="K14" s="13" t="s">
        <v>1</v>
      </c>
      <c r="L14" s="13" t="s">
        <v>4</v>
      </c>
      <c r="M14" s="14" t="s">
        <v>6</v>
      </c>
      <c r="P14" s="9" t="s">
        <v>5</v>
      </c>
      <c r="Q14" s="9" t="s">
        <v>2</v>
      </c>
      <c r="R14" s="13" t="s">
        <v>1</v>
      </c>
      <c r="S14" s="13" t="s">
        <v>4</v>
      </c>
      <c r="T14" s="14" t="s">
        <v>6</v>
      </c>
    </row>
    <row r="15" spans="1:20" x14ac:dyDescent="0.25">
      <c r="A15">
        <v>0</v>
      </c>
      <c r="B15"/>
      <c r="C15"/>
      <c r="T15" s="2"/>
    </row>
    <row r="16" spans="1:20" x14ac:dyDescent="0.25">
      <c r="A16">
        <v>1</v>
      </c>
      <c r="B16"/>
      <c r="C16"/>
      <c r="E16" s="2">
        <v>1000000</v>
      </c>
      <c r="F16" s="2">
        <f>0.05%*E16</f>
        <v>500</v>
      </c>
      <c r="L16" s="2">
        <v>500000</v>
      </c>
      <c r="M16" s="2">
        <f>0.05%*L16</f>
        <v>250</v>
      </c>
      <c r="S16" s="2">
        <v>1000000</v>
      </c>
      <c r="T16" s="2">
        <f>0.05%*S16</f>
        <v>500</v>
      </c>
    </row>
    <row r="17" spans="1:20" x14ac:dyDescent="0.25">
      <c r="A17">
        <v>2</v>
      </c>
      <c r="B17"/>
      <c r="C17"/>
      <c r="E17" s="2">
        <v>6000000</v>
      </c>
      <c r="F17" s="2">
        <f t="shared" ref="F17:F23" si="3">0.05%*E17</f>
        <v>3000</v>
      </c>
      <c r="L17" s="2">
        <v>1000000</v>
      </c>
      <c r="M17" s="2">
        <f t="shared" ref="M17:M23" si="4">0.05%*L17</f>
        <v>500</v>
      </c>
      <c r="S17" s="2">
        <v>3000000</v>
      </c>
      <c r="T17" s="2">
        <f t="shared" ref="T17:T23" si="5">0.05%*S17</f>
        <v>1500</v>
      </c>
    </row>
    <row r="18" spans="1:20" x14ac:dyDescent="0.25">
      <c r="A18">
        <v>3</v>
      </c>
      <c r="B18"/>
      <c r="C18"/>
      <c r="E18" s="2"/>
      <c r="F18" s="2">
        <f t="shared" si="3"/>
        <v>0</v>
      </c>
      <c r="L18" s="2"/>
      <c r="M18" s="2">
        <f t="shared" si="4"/>
        <v>0</v>
      </c>
      <c r="S18" s="2"/>
      <c r="T18" s="2">
        <f t="shared" si="5"/>
        <v>0</v>
      </c>
    </row>
    <row r="19" spans="1:20" x14ac:dyDescent="0.25">
      <c r="A19">
        <v>4</v>
      </c>
      <c r="B19"/>
      <c r="C19"/>
      <c r="F19" s="2">
        <f t="shared" si="3"/>
        <v>0</v>
      </c>
      <c r="M19" s="2">
        <f t="shared" si="4"/>
        <v>0</v>
      </c>
      <c r="S19" s="2"/>
      <c r="T19" s="2">
        <f t="shared" si="5"/>
        <v>0</v>
      </c>
    </row>
    <row r="20" spans="1:20" x14ac:dyDescent="0.25">
      <c r="A20">
        <v>5</v>
      </c>
      <c r="B20"/>
      <c r="C20"/>
      <c r="F20" s="2">
        <f t="shared" si="3"/>
        <v>0</v>
      </c>
      <c r="M20" s="2">
        <f t="shared" si="4"/>
        <v>0</v>
      </c>
      <c r="S20" s="2"/>
      <c r="T20" s="2">
        <f t="shared" si="5"/>
        <v>0</v>
      </c>
    </row>
    <row r="21" spans="1:20" x14ac:dyDescent="0.25">
      <c r="A21">
        <v>5</v>
      </c>
      <c r="B21"/>
      <c r="C21"/>
      <c r="F21" s="2">
        <f t="shared" si="3"/>
        <v>0</v>
      </c>
      <c r="M21" s="2">
        <f t="shared" si="4"/>
        <v>0</v>
      </c>
      <c r="S21" s="2"/>
      <c r="T21" s="2">
        <f t="shared" si="5"/>
        <v>0</v>
      </c>
    </row>
    <row r="22" spans="1:20" x14ac:dyDescent="0.25">
      <c r="A22">
        <v>6</v>
      </c>
      <c r="B22"/>
      <c r="C22"/>
      <c r="F22" s="2">
        <f t="shared" si="3"/>
        <v>0</v>
      </c>
      <c r="M22" s="2">
        <f t="shared" si="4"/>
        <v>0</v>
      </c>
      <c r="S22" s="2"/>
      <c r="T22" s="2">
        <f t="shared" si="5"/>
        <v>0</v>
      </c>
    </row>
    <row r="23" spans="1:20" s="26" customFormat="1" x14ac:dyDescent="0.25">
      <c r="A23" s="26">
        <v>7</v>
      </c>
      <c r="F23" s="28">
        <f t="shared" si="3"/>
        <v>0</v>
      </c>
      <c r="M23" s="28">
        <f t="shared" si="4"/>
        <v>0</v>
      </c>
      <c r="S23" s="28"/>
      <c r="T23" s="28">
        <f t="shared" si="5"/>
        <v>0</v>
      </c>
    </row>
    <row r="24" spans="1:20" s="30" customFormat="1" x14ac:dyDescent="0.25">
      <c r="A24" s="32" t="s">
        <v>14</v>
      </c>
      <c r="F24" s="18"/>
      <c r="M24" s="18"/>
      <c r="S24" s="18"/>
      <c r="T24" s="18"/>
    </row>
    <row r="25" spans="1:20" x14ac:dyDescent="0.25">
      <c r="A25" s="12">
        <v>0</v>
      </c>
      <c r="B25" s="1">
        <f>B3</f>
        <v>9585000</v>
      </c>
      <c r="D25" s="1"/>
      <c r="E25" s="1">
        <f>B25-D25</f>
        <v>9585000</v>
      </c>
      <c r="F25" s="2">
        <f>0.05%*E25</f>
        <v>4792.5</v>
      </c>
      <c r="H25" s="12">
        <v>0</v>
      </c>
      <c r="I25" s="1">
        <f>C3</f>
        <v>1065000</v>
      </c>
      <c r="J25" s="1"/>
      <c r="K25" s="1"/>
      <c r="L25" s="1">
        <f>I25-K25</f>
        <v>1065000</v>
      </c>
      <c r="M25" s="2">
        <f>0.05%*L25</f>
        <v>532.5</v>
      </c>
      <c r="O25" s="12">
        <v>0</v>
      </c>
      <c r="P25" s="1">
        <f>D3</f>
        <v>4746438</v>
      </c>
      <c r="Q25" s="1"/>
      <c r="R25" s="1"/>
      <c r="S25" s="1">
        <f>P25-R25</f>
        <v>4746438</v>
      </c>
      <c r="T25" s="2">
        <f>0.05%*S25</f>
        <v>2373.2190000000001</v>
      </c>
    </row>
    <row r="26" spans="1:20" x14ac:dyDescent="0.25">
      <c r="A26" s="12">
        <f t="shared" ref="A26:A89" si="6">IF(A25&lt;$B$5,A25+1,"")</f>
        <v>1</v>
      </c>
      <c r="B26" s="1">
        <f>E25</f>
        <v>9585000</v>
      </c>
      <c r="C26" s="1">
        <f>IF(B26&lt;&gt;"",$B$4*B26,0)</f>
        <v>359437.5</v>
      </c>
      <c r="D26" s="1">
        <f>IF(C26&lt;1,0,$B$6-C26)</f>
        <v>330319.20290271076</v>
      </c>
      <c r="E26" s="1">
        <f t="shared" ref="E26:E50" si="7">B26-D26</f>
        <v>9254680.7970972899</v>
      </c>
      <c r="F26" s="2">
        <f t="shared" ref="F26:F50" si="8">0.05%*E26</f>
        <v>4627.3403985486448</v>
      </c>
      <c r="H26" s="12">
        <f>IF(H25&lt;$C$5,H25+1,"")</f>
        <v>1</v>
      </c>
      <c r="I26" s="1">
        <f>L25</f>
        <v>1065000</v>
      </c>
      <c r="J26" s="1">
        <f>IF(I26&lt;&gt;"",$C$4*I26,0)</f>
        <v>35677.5</v>
      </c>
      <c r="K26" s="1">
        <f>IF(J26&lt;1,0,$C$6-J26)</f>
        <v>38243.606289099233</v>
      </c>
      <c r="L26" s="1">
        <f t="shared" ref="L26:L50" si="9">I26-K26</f>
        <v>1026756.3937109008</v>
      </c>
      <c r="M26" s="2">
        <f t="shared" ref="M26:M50" si="10">0.05%*L26</f>
        <v>513.37819685545037</v>
      </c>
      <c r="O26" s="12">
        <f>IF(O25&lt;$D$5,O25+1,"")</f>
        <v>1</v>
      </c>
      <c r="P26" s="1">
        <f>S25</f>
        <v>4746438</v>
      </c>
      <c r="Q26" s="1">
        <f>IF(P26&lt;&gt;"",$D$4*P26,0)</f>
        <v>189857.52</v>
      </c>
      <c r="R26" s="1">
        <f>IF(Q26&lt;1,0,$D$6-Q26)</f>
        <v>395335.30322444451</v>
      </c>
      <c r="S26" s="1">
        <f t="shared" ref="S26:S50" si="11">P26-R26</f>
        <v>4351102.6967755556</v>
      </c>
      <c r="T26" s="2">
        <f t="shared" ref="T26:T50" si="12">0.05%*S26</f>
        <v>2175.551348387778</v>
      </c>
    </row>
    <row r="27" spans="1:20" x14ac:dyDescent="0.25">
      <c r="A27" s="12">
        <f t="shared" si="6"/>
        <v>2</v>
      </c>
      <c r="B27" s="1">
        <f t="shared" ref="B27:B50" si="13">E26</f>
        <v>9254680.7970972899</v>
      </c>
      <c r="C27" s="1">
        <f t="shared" ref="C27:C50" si="14">IF(B27&lt;&gt;"",$B$4*B27,0)</f>
        <v>347050.52989114838</v>
      </c>
      <c r="D27" s="1">
        <f t="shared" ref="D27:D50" si="15">IF(C27&lt;1,0,$B$6-C27)</f>
        <v>342706.17301156238</v>
      </c>
      <c r="E27" s="1">
        <f t="shared" si="7"/>
        <v>8911974.6240857281</v>
      </c>
      <c r="F27" s="2">
        <f t="shared" si="8"/>
        <v>4455.9873120428638</v>
      </c>
      <c r="H27" s="12">
        <f t="shared" ref="H27:H71" si="16">IF(H26&lt;$C$5,H26+1,"")</f>
        <v>2</v>
      </c>
      <c r="I27" s="1">
        <f t="shared" ref="I27:I50" si="17">L26</f>
        <v>1026756.3937109008</v>
      </c>
      <c r="J27" s="1">
        <f t="shared" ref="J27:J50" si="18">IF(I27&lt;&gt;"",$C$4*I27,0)</f>
        <v>34396.339189315178</v>
      </c>
      <c r="K27" s="1">
        <f t="shared" ref="K27:K50" si="19">IF(J27&lt;1,0,$C$6-J27)</f>
        <v>39524.767099784054</v>
      </c>
      <c r="L27" s="1">
        <f t="shared" si="9"/>
        <v>987231.62661111669</v>
      </c>
      <c r="M27" s="2">
        <f t="shared" si="10"/>
        <v>493.61581330555833</v>
      </c>
      <c r="O27" s="12">
        <f t="shared" ref="O27:O50" si="20">IF(O26&lt;$D$5,O26+1,"")</f>
        <v>2</v>
      </c>
      <c r="P27" s="1">
        <f t="shared" ref="P27:P50" si="21">S26</f>
        <v>4351102.6967755556</v>
      </c>
      <c r="Q27" s="1">
        <f t="shared" ref="Q27:Q50" si="22">IF(P27&lt;&gt;"",$D$4*P27,0)</f>
        <v>174044.10787102222</v>
      </c>
      <c r="R27" s="1">
        <f t="shared" ref="R27:R50" si="23">IF(Q27&lt;1,0,$D$6-Q27)</f>
        <v>411148.71535342233</v>
      </c>
      <c r="S27" s="1">
        <f t="shared" si="11"/>
        <v>3939953.9814221333</v>
      </c>
      <c r="T27" s="2">
        <f t="shared" si="12"/>
        <v>1969.9769907110667</v>
      </c>
    </row>
    <row r="28" spans="1:20" x14ac:dyDescent="0.25">
      <c r="A28" s="12">
        <f t="shared" si="6"/>
        <v>3</v>
      </c>
      <c r="B28" s="1">
        <f t="shared" si="13"/>
        <v>8911974.6240857281</v>
      </c>
      <c r="C28" s="1">
        <f t="shared" si="14"/>
        <v>334199.04840321478</v>
      </c>
      <c r="D28" s="1">
        <f t="shared" si="15"/>
        <v>355557.65449949598</v>
      </c>
      <c r="E28" s="1">
        <f t="shared" si="7"/>
        <v>8556416.9695862327</v>
      </c>
      <c r="F28" s="2">
        <f t="shared" si="8"/>
        <v>4278.2084847931164</v>
      </c>
      <c r="H28" s="12">
        <f t="shared" si="16"/>
        <v>3</v>
      </c>
      <c r="I28" s="1">
        <f t="shared" si="17"/>
        <v>987231.62661111669</v>
      </c>
      <c r="J28" s="1">
        <f t="shared" si="18"/>
        <v>33072.25949147241</v>
      </c>
      <c r="K28" s="1">
        <f t="shared" si="19"/>
        <v>40848.846797626822</v>
      </c>
      <c r="L28" s="1">
        <f t="shared" si="9"/>
        <v>946382.77981348988</v>
      </c>
      <c r="M28" s="2">
        <f t="shared" si="10"/>
        <v>473.19138990674497</v>
      </c>
      <c r="O28" s="12">
        <f t="shared" si="20"/>
        <v>3</v>
      </c>
      <c r="P28" s="1">
        <f t="shared" si="21"/>
        <v>3939953.9814221333</v>
      </c>
      <c r="Q28" s="1">
        <f t="shared" si="22"/>
        <v>157598.15925688532</v>
      </c>
      <c r="R28" s="1">
        <f t="shared" si="23"/>
        <v>427594.66396755923</v>
      </c>
      <c r="S28" s="1">
        <f t="shared" si="11"/>
        <v>3512359.3174545742</v>
      </c>
      <c r="T28" s="2">
        <f t="shared" si="12"/>
        <v>1756.179658727287</v>
      </c>
    </row>
    <row r="29" spans="1:20" x14ac:dyDescent="0.25">
      <c r="A29" s="12">
        <f t="shared" si="6"/>
        <v>4</v>
      </c>
      <c r="B29" s="1">
        <f t="shared" si="13"/>
        <v>8556416.9695862327</v>
      </c>
      <c r="C29" s="1">
        <f t="shared" si="14"/>
        <v>320865.6363594837</v>
      </c>
      <c r="D29" s="1">
        <f t="shared" si="15"/>
        <v>368891.06654322706</v>
      </c>
      <c r="E29" s="1">
        <f t="shared" si="7"/>
        <v>8187525.9030430056</v>
      </c>
      <c r="F29" s="2">
        <f t="shared" si="8"/>
        <v>4093.7629515215031</v>
      </c>
      <c r="H29" s="12">
        <f t="shared" si="16"/>
        <v>4</v>
      </c>
      <c r="I29" s="1">
        <f t="shared" si="17"/>
        <v>946382.77981348988</v>
      </c>
      <c r="J29" s="1">
        <f t="shared" si="18"/>
        <v>31703.823123751914</v>
      </c>
      <c r="K29" s="1">
        <f t="shared" si="19"/>
        <v>42217.283165347319</v>
      </c>
      <c r="L29" s="1">
        <f t="shared" si="9"/>
        <v>904165.49664814258</v>
      </c>
      <c r="M29" s="2">
        <f t="shared" si="10"/>
        <v>452.0827483240713</v>
      </c>
      <c r="O29" s="12">
        <f t="shared" si="20"/>
        <v>4</v>
      </c>
      <c r="P29" s="1">
        <f t="shared" si="21"/>
        <v>3512359.3174545742</v>
      </c>
      <c r="Q29" s="1">
        <f t="shared" si="22"/>
        <v>140494.37269818297</v>
      </c>
      <c r="R29" s="1">
        <f t="shared" si="23"/>
        <v>444698.45052626159</v>
      </c>
      <c r="S29" s="1">
        <f t="shared" si="11"/>
        <v>3067660.8669283125</v>
      </c>
      <c r="T29" s="2">
        <f t="shared" si="12"/>
        <v>1533.8304334641562</v>
      </c>
    </row>
    <row r="30" spans="1:20" x14ac:dyDescent="0.25">
      <c r="A30" s="12">
        <f t="shared" si="6"/>
        <v>5</v>
      </c>
      <c r="B30" s="1">
        <f t="shared" si="13"/>
        <v>8187525.9030430056</v>
      </c>
      <c r="C30" s="1">
        <f t="shared" si="14"/>
        <v>307032.22136411269</v>
      </c>
      <c r="D30" s="1">
        <f t="shared" si="15"/>
        <v>382724.48153859808</v>
      </c>
      <c r="E30" s="1">
        <f t="shared" si="7"/>
        <v>7804801.4215044072</v>
      </c>
      <c r="F30" s="2">
        <f t="shared" si="8"/>
        <v>3902.4007107522038</v>
      </c>
      <c r="H30" s="12">
        <f t="shared" si="16"/>
        <v>5</v>
      </c>
      <c r="I30" s="1">
        <f t="shared" si="17"/>
        <v>904165.49664814258</v>
      </c>
      <c r="J30" s="1">
        <f t="shared" si="18"/>
        <v>30289.544137712779</v>
      </c>
      <c r="K30" s="1">
        <f t="shared" si="19"/>
        <v>43631.562151386453</v>
      </c>
      <c r="L30" s="1">
        <f t="shared" si="9"/>
        <v>860533.93449675618</v>
      </c>
      <c r="M30" s="2">
        <f t="shared" si="10"/>
        <v>430.26696724837808</v>
      </c>
      <c r="O30" s="12">
        <f t="shared" si="20"/>
        <v>5</v>
      </c>
      <c r="P30" s="1">
        <f t="shared" si="21"/>
        <v>3067660.8669283125</v>
      </c>
      <c r="Q30" s="1">
        <f t="shared" si="22"/>
        <v>122706.43467713251</v>
      </c>
      <c r="R30" s="1">
        <f t="shared" si="23"/>
        <v>462486.388547312</v>
      </c>
      <c r="S30" s="1">
        <f t="shared" si="11"/>
        <v>2605174.4783810005</v>
      </c>
      <c r="T30" s="2">
        <f t="shared" si="12"/>
        <v>1302.5872391905002</v>
      </c>
    </row>
    <row r="31" spans="1:20" x14ac:dyDescent="0.25">
      <c r="A31" s="12">
        <f t="shared" si="6"/>
        <v>6</v>
      </c>
      <c r="B31" s="1">
        <f t="shared" si="13"/>
        <v>7804801.4215044072</v>
      </c>
      <c r="C31" s="1">
        <f t="shared" si="14"/>
        <v>292680.05330641527</v>
      </c>
      <c r="D31" s="1">
        <f t="shared" si="15"/>
        <v>397076.64959629549</v>
      </c>
      <c r="E31" s="1">
        <f t="shared" si="7"/>
        <v>7407724.7719081119</v>
      </c>
      <c r="F31" s="2">
        <f t="shared" si="8"/>
        <v>3703.8623859540562</v>
      </c>
      <c r="H31" s="12">
        <f t="shared" si="16"/>
        <v>6</v>
      </c>
      <c r="I31" s="1">
        <f t="shared" si="17"/>
        <v>860533.93449675618</v>
      </c>
      <c r="J31" s="1">
        <f t="shared" si="18"/>
        <v>28827.886805641334</v>
      </c>
      <c r="K31" s="1">
        <f t="shared" si="19"/>
        <v>45093.219483457899</v>
      </c>
      <c r="L31" s="1">
        <f t="shared" si="9"/>
        <v>815440.71501329832</v>
      </c>
      <c r="M31" s="2">
        <f t="shared" si="10"/>
        <v>407.72035750664918</v>
      </c>
      <c r="O31" s="12">
        <f t="shared" si="20"/>
        <v>6</v>
      </c>
      <c r="P31" s="1">
        <f t="shared" si="21"/>
        <v>2605174.4783810005</v>
      </c>
      <c r="Q31" s="1">
        <f t="shared" si="22"/>
        <v>104206.97913524002</v>
      </c>
      <c r="R31" s="1">
        <f t="shared" si="23"/>
        <v>480985.8440892045</v>
      </c>
      <c r="S31" s="1">
        <f t="shared" si="11"/>
        <v>2124188.634291796</v>
      </c>
      <c r="T31" s="2">
        <f t="shared" si="12"/>
        <v>1062.094317145898</v>
      </c>
    </row>
    <row r="32" spans="1:20" x14ac:dyDescent="0.25">
      <c r="A32" s="12">
        <f t="shared" si="6"/>
        <v>7</v>
      </c>
      <c r="B32" s="1">
        <f t="shared" si="13"/>
        <v>7407724.7719081119</v>
      </c>
      <c r="C32" s="1">
        <f t="shared" si="14"/>
        <v>277789.6789465542</v>
      </c>
      <c r="D32" s="1">
        <f t="shared" si="15"/>
        <v>411967.02395615657</v>
      </c>
      <c r="E32" s="1">
        <f t="shared" si="7"/>
        <v>6995757.7479519555</v>
      </c>
      <c r="F32" s="2">
        <f t="shared" si="8"/>
        <v>3497.878873975978</v>
      </c>
      <c r="H32" s="12">
        <f t="shared" si="16"/>
        <v>7</v>
      </c>
      <c r="I32" s="1">
        <f t="shared" si="17"/>
        <v>815440.71501329832</v>
      </c>
      <c r="J32" s="1">
        <f t="shared" si="18"/>
        <v>27317.263952945494</v>
      </c>
      <c r="K32" s="1">
        <f t="shared" si="19"/>
        <v>46603.842336153743</v>
      </c>
      <c r="L32" s="1">
        <f t="shared" si="9"/>
        <v>768836.87267714459</v>
      </c>
      <c r="M32" s="2">
        <f t="shared" si="10"/>
        <v>384.41843633857229</v>
      </c>
      <c r="O32" s="12">
        <f t="shared" si="20"/>
        <v>7</v>
      </c>
      <c r="P32" s="1">
        <f t="shared" si="21"/>
        <v>2124188.634291796</v>
      </c>
      <c r="Q32" s="1">
        <f t="shared" si="22"/>
        <v>84967.545371671848</v>
      </c>
      <c r="R32" s="1">
        <f t="shared" si="23"/>
        <v>500225.27785277268</v>
      </c>
      <c r="S32" s="1">
        <f t="shared" si="11"/>
        <v>1623963.3564390233</v>
      </c>
      <c r="T32" s="2">
        <f t="shared" si="12"/>
        <v>811.98167821951165</v>
      </c>
    </row>
    <row r="33" spans="1:20" x14ac:dyDescent="0.25">
      <c r="A33" s="12">
        <f t="shared" si="6"/>
        <v>8</v>
      </c>
      <c r="B33" s="1">
        <f t="shared" si="13"/>
        <v>6995757.7479519555</v>
      </c>
      <c r="C33" s="1">
        <f t="shared" si="14"/>
        <v>262340.91554819833</v>
      </c>
      <c r="D33" s="1">
        <f t="shared" si="15"/>
        <v>427415.78735451243</v>
      </c>
      <c r="E33" s="1">
        <f t="shared" si="7"/>
        <v>6568341.9605974434</v>
      </c>
      <c r="F33" s="2">
        <f t="shared" si="8"/>
        <v>3284.1709802987216</v>
      </c>
      <c r="H33" s="12">
        <f t="shared" si="16"/>
        <v>8</v>
      </c>
      <c r="I33" s="1">
        <f t="shared" si="17"/>
        <v>768836.87267714459</v>
      </c>
      <c r="J33" s="1">
        <f t="shared" si="18"/>
        <v>25756.035234684347</v>
      </c>
      <c r="K33" s="1">
        <f t="shared" si="19"/>
        <v>48165.07105441489</v>
      </c>
      <c r="L33" s="1">
        <f t="shared" si="9"/>
        <v>720671.80162272975</v>
      </c>
      <c r="M33" s="2">
        <f t="shared" si="10"/>
        <v>360.33590081136487</v>
      </c>
      <c r="O33" s="12">
        <f t="shared" si="20"/>
        <v>8</v>
      </c>
      <c r="P33" s="1">
        <f t="shared" si="21"/>
        <v>1623963.3564390233</v>
      </c>
      <c r="Q33" s="1">
        <f t="shared" si="22"/>
        <v>64958.534257560932</v>
      </c>
      <c r="R33" s="1">
        <f t="shared" si="23"/>
        <v>520234.28896688361</v>
      </c>
      <c r="S33" s="1">
        <f t="shared" si="11"/>
        <v>1103729.0674721396</v>
      </c>
      <c r="T33" s="2">
        <f t="shared" si="12"/>
        <v>551.8645337360698</v>
      </c>
    </row>
    <row r="34" spans="1:20" x14ac:dyDescent="0.25">
      <c r="A34" s="12">
        <f t="shared" si="6"/>
        <v>9</v>
      </c>
      <c r="B34" s="1">
        <f t="shared" si="13"/>
        <v>6568341.9605974434</v>
      </c>
      <c r="C34" s="1">
        <f t="shared" si="14"/>
        <v>246312.82352240413</v>
      </c>
      <c r="D34" s="1">
        <f t="shared" si="15"/>
        <v>443443.87938030664</v>
      </c>
      <c r="E34" s="1">
        <f t="shared" si="7"/>
        <v>6124898.0812171372</v>
      </c>
      <c r="F34" s="2">
        <f t="shared" si="8"/>
        <v>3062.4490406085688</v>
      </c>
      <c r="H34" s="12">
        <f t="shared" si="16"/>
        <v>9</v>
      </c>
      <c r="I34" s="1">
        <f t="shared" si="17"/>
        <v>720671.80162272975</v>
      </c>
      <c r="J34" s="1">
        <f t="shared" si="18"/>
        <v>24142.505354361449</v>
      </c>
      <c r="K34" s="1">
        <f t="shared" si="19"/>
        <v>49778.600934737784</v>
      </c>
      <c r="L34" s="1">
        <f t="shared" si="9"/>
        <v>670893.20068799192</v>
      </c>
      <c r="M34" s="2">
        <f t="shared" si="10"/>
        <v>335.44660034399595</v>
      </c>
      <c r="O34" s="12">
        <f t="shared" si="20"/>
        <v>9</v>
      </c>
      <c r="P34" s="1">
        <f t="shared" si="21"/>
        <v>1103729.0674721396</v>
      </c>
      <c r="Q34" s="1">
        <f t="shared" si="22"/>
        <v>44149.162698885586</v>
      </c>
      <c r="R34" s="1">
        <f t="shared" si="23"/>
        <v>541043.66052555898</v>
      </c>
      <c r="S34" s="1">
        <f t="shared" si="11"/>
        <v>562685.40694658062</v>
      </c>
      <c r="T34" s="2">
        <f t="shared" si="12"/>
        <v>281.34270347329033</v>
      </c>
    </row>
    <row r="35" spans="1:20" x14ac:dyDescent="0.25">
      <c r="A35" s="12">
        <f t="shared" si="6"/>
        <v>10</v>
      </c>
      <c r="B35" s="1">
        <f t="shared" si="13"/>
        <v>6124898.0812171372</v>
      </c>
      <c r="C35" s="1">
        <f t="shared" si="14"/>
        <v>229683.67804564265</v>
      </c>
      <c r="D35" s="1">
        <f t="shared" si="15"/>
        <v>460073.02485706809</v>
      </c>
      <c r="E35" s="1">
        <f t="shared" si="7"/>
        <v>5664825.0563600687</v>
      </c>
      <c r="F35" s="2">
        <f t="shared" si="8"/>
        <v>2832.4125281800343</v>
      </c>
      <c r="H35" s="12">
        <f t="shared" si="16"/>
        <v>10</v>
      </c>
      <c r="I35" s="1">
        <f t="shared" si="17"/>
        <v>670893.20068799192</v>
      </c>
      <c r="J35" s="1">
        <f t="shared" si="18"/>
        <v>22474.922223047732</v>
      </c>
      <c r="K35" s="1">
        <f t="shared" si="19"/>
        <v>51446.184066051501</v>
      </c>
      <c r="L35" s="1">
        <f t="shared" si="9"/>
        <v>619447.01662194042</v>
      </c>
      <c r="M35" s="2">
        <f t="shared" si="10"/>
        <v>309.7235083109702</v>
      </c>
      <c r="O35" s="12">
        <f t="shared" si="20"/>
        <v>10</v>
      </c>
      <c r="P35" s="1">
        <f t="shared" si="21"/>
        <v>562685.40694658062</v>
      </c>
      <c r="Q35" s="1">
        <f t="shared" si="22"/>
        <v>22507.416277863227</v>
      </c>
      <c r="R35" s="1">
        <f t="shared" si="23"/>
        <v>562685.40694658132</v>
      </c>
      <c r="S35" s="1">
        <f t="shared" si="11"/>
        <v>0</v>
      </c>
      <c r="T35" s="2">
        <f t="shared" si="12"/>
        <v>0</v>
      </c>
    </row>
    <row r="36" spans="1:20" x14ac:dyDescent="0.25">
      <c r="A36" s="12">
        <f t="shared" si="6"/>
        <v>11</v>
      </c>
      <c r="B36" s="1">
        <f t="shared" si="13"/>
        <v>5664825.0563600687</v>
      </c>
      <c r="C36" s="1">
        <f t="shared" si="14"/>
        <v>212430.93961350256</v>
      </c>
      <c r="D36" s="1">
        <f t="shared" si="15"/>
        <v>477325.76328920817</v>
      </c>
      <c r="E36" s="1">
        <f t="shared" si="7"/>
        <v>5187499.2930708602</v>
      </c>
      <c r="F36" s="2">
        <f t="shared" si="8"/>
        <v>2593.7496465354302</v>
      </c>
      <c r="H36" s="12">
        <f t="shared" si="16"/>
        <v>11</v>
      </c>
      <c r="I36" s="1">
        <f t="shared" si="17"/>
        <v>619447.01662194042</v>
      </c>
      <c r="J36" s="1">
        <f t="shared" si="18"/>
        <v>20751.475056835006</v>
      </c>
      <c r="K36" s="1">
        <f t="shared" si="19"/>
        <v>53169.631232264226</v>
      </c>
      <c r="L36" s="1">
        <f t="shared" si="9"/>
        <v>566277.3853896762</v>
      </c>
      <c r="M36" s="2">
        <f t="shared" si="10"/>
        <v>283.13869269483808</v>
      </c>
      <c r="O36" s="12" t="str">
        <f t="shared" si="20"/>
        <v/>
      </c>
      <c r="P36" s="1">
        <f t="shared" si="21"/>
        <v>0</v>
      </c>
      <c r="Q36" s="1">
        <f t="shared" si="22"/>
        <v>0</v>
      </c>
      <c r="R36" s="1">
        <f t="shared" si="23"/>
        <v>0</v>
      </c>
      <c r="S36" s="1">
        <f t="shared" si="11"/>
        <v>0</v>
      </c>
      <c r="T36" s="2">
        <f t="shared" si="12"/>
        <v>0</v>
      </c>
    </row>
    <row r="37" spans="1:20" x14ac:dyDescent="0.25">
      <c r="A37" s="12">
        <f t="shared" si="6"/>
        <v>12</v>
      </c>
      <c r="B37" s="1">
        <f t="shared" si="13"/>
        <v>5187499.2930708602</v>
      </c>
      <c r="C37" s="1">
        <f t="shared" si="14"/>
        <v>194531.22349015725</v>
      </c>
      <c r="D37" s="1">
        <f t="shared" si="15"/>
        <v>495225.47941255348</v>
      </c>
      <c r="E37" s="1">
        <f t="shared" si="7"/>
        <v>4692273.8136583064</v>
      </c>
      <c r="F37" s="2">
        <f t="shared" si="8"/>
        <v>2346.1369068291533</v>
      </c>
      <c r="H37" s="12">
        <f t="shared" si="16"/>
        <v>12</v>
      </c>
      <c r="I37" s="1">
        <f t="shared" si="17"/>
        <v>566277.3853896762</v>
      </c>
      <c r="J37" s="1">
        <f t="shared" si="18"/>
        <v>18970.292410554153</v>
      </c>
      <c r="K37" s="1">
        <f t="shared" si="19"/>
        <v>54950.813878545079</v>
      </c>
      <c r="L37" s="1">
        <f t="shared" si="9"/>
        <v>511326.57151113113</v>
      </c>
      <c r="M37" s="2">
        <f t="shared" si="10"/>
        <v>255.66328575556557</v>
      </c>
      <c r="O37" s="12" t="str">
        <f t="shared" si="20"/>
        <v/>
      </c>
      <c r="P37" s="1">
        <f t="shared" si="21"/>
        <v>0</v>
      </c>
      <c r="Q37" s="1">
        <f t="shared" si="22"/>
        <v>0</v>
      </c>
      <c r="R37" s="1">
        <f t="shared" si="23"/>
        <v>0</v>
      </c>
      <c r="S37" s="1">
        <f t="shared" si="11"/>
        <v>0</v>
      </c>
      <c r="T37" s="2">
        <f t="shared" si="12"/>
        <v>0</v>
      </c>
    </row>
    <row r="38" spans="1:20" x14ac:dyDescent="0.25">
      <c r="A38" s="12">
        <f t="shared" si="6"/>
        <v>13</v>
      </c>
      <c r="B38" s="1">
        <f t="shared" si="13"/>
        <v>4692273.8136583064</v>
      </c>
      <c r="C38" s="1">
        <f t="shared" si="14"/>
        <v>175960.26801218648</v>
      </c>
      <c r="D38" s="1">
        <f t="shared" si="15"/>
        <v>513796.43489052425</v>
      </c>
      <c r="E38" s="1">
        <f t="shared" si="7"/>
        <v>4178477.3787677819</v>
      </c>
      <c r="F38" s="2">
        <f t="shared" si="8"/>
        <v>2089.2386893838911</v>
      </c>
      <c r="H38" s="12">
        <f t="shared" si="16"/>
        <v>13</v>
      </c>
      <c r="I38" s="1">
        <f t="shared" si="17"/>
        <v>511326.57151113113</v>
      </c>
      <c r="J38" s="1">
        <f t="shared" si="18"/>
        <v>17129.440145622895</v>
      </c>
      <c r="K38" s="1">
        <f t="shared" si="19"/>
        <v>56791.666143476337</v>
      </c>
      <c r="L38" s="1">
        <f t="shared" si="9"/>
        <v>454534.90536765481</v>
      </c>
      <c r="M38" s="2">
        <f t="shared" si="10"/>
        <v>227.2674526838274</v>
      </c>
      <c r="O38" s="12" t="str">
        <f t="shared" si="20"/>
        <v/>
      </c>
      <c r="P38" s="1">
        <f t="shared" si="21"/>
        <v>0</v>
      </c>
      <c r="Q38" s="1">
        <f t="shared" si="22"/>
        <v>0</v>
      </c>
      <c r="R38" s="1">
        <f t="shared" si="23"/>
        <v>0</v>
      </c>
      <c r="S38" s="1">
        <f t="shared" si="11"/>
        <v>0</v>
      </c>
      <c r="T38" s="2">
        <f t="shared" si="12"/>
        <v>0</v>
      </c>
    </row>
    <row r="39" spans="1:20" x14ac:dyDescent="0.25">
      <c r="A39" s="12">
        <f t="shared" si="6"/>
        <v>14</v>
      </c>
      <c r="B39" s="1">
        <f t="shared" si="13"/>
        <v>4178477.3787677819</v>
      </c>
      <c r="C39" s="1">
        <f t="shared" si="14"/>
        <v>156692.90170379181</v>
      </c>
      <c r="D39" s="1">
        <f t="shared" si="15"/>
        <v>533063.80119891895</v>
      </c>
      <c r="E39" s="1">
        <f t="shared" si="7"/>
        <v>3645413.5775688631</v>
      </c>
      <c r="F39" s="2">
        <f t="shared" si="8"/>
        <v>1822.7067887844316</v>
      </c>
      <c r="H39" s="12">
        <f t="shared" si="16"/>
        <v>14</v>
      </c>
      <c r="I39" s="1">
        <f t="shared" si="17"/>
        <v>454534.90536765481</v>
      </c>
      <c r="J39" s="1">
        <f t="shared" si="18"/>
        <v>15226.919329816437</v>
      </c>
      <c r="K39" s="1">
        <f t="shared" si="19"/>
        <v>58694.186959282793</v>
      </c>
      <c r="L39" s="1">
        <f t="shared" si="9"/>
        <v>395840.71840837202</v>
      </c>
      <c r="M39" s="2">
        <f t="shared" si="10"/>
        <v>197.92035920418601</v>
      </c>
      <c r="O39" s="12" t="str">
        <f t="shared" si="20"/>
        <v/>
      </c>
      <c r="P39" s="1">
        <f t="shared" si="21"/>
        <v>0</v>
      </c>
      <c r="Q39" s="1">
        <f t="shared" si="22"/>
        <v>0</v>
      </c>
      <c r="R39" s="1">
        <f t="shared" si="23"/>
        <v>0</v>
      </c>
      <c r="S39" s="1">
        <f t="shared" si="11"/>
        <v>0</v>
      </c>
      <c r="T39" s="2">
        <f t="shared" si="12"/>
        <v>0</v>
      </c>
    </row>
    <row r="40" spans="1:20" x14ac:dyDescent="0.25">
      <c r="A40" s="12">
        <f t="shared" si="6"/>
        <v>15</v>
      </c>
      <c r="B40" s="1">
        <f t="shared" si="13"/>
        <v>3645413.5775688631</v>
      </c>
      <c r="C40" s="1">
        <f t="shared" si="14"/>
        <v>136703.00915883237</v>
      </c>
      <c r="D40" s="1">
        <f t="shared" si="15"/>
        <v>553053.69374387839</v>
      </c>
      <c r="E40" s="1">
        <f t="shared" si="7"/>
        <v>3092359.8838249845</v>
      </c>
      <c r="F40" s="2">
        <f t="shared" si="8"/>
        <v>1546.1799419124923</v>
      </c>
      <c r="H40" s="12">
        <f t="shared" si="16"/>
        <v>15</v>
      </c>
      <c r="I40" s="1">
        <f t="shared" si="17"/>
        <v>395840.71840837202</v>
      </c>
      <c r="J40" s="1">
        <f t="shared" si="18"/>
        <v>13260.664066680463</v>
      </c>
      <c r="K40" s="1">
        <f t="shared" si="19"/>
        <v>60660.442222418773</v>
      </c>
      <c r="L40" s="1">
        <f t="shared" si="9"/>
        <v>335180.27618595323</v>
      </c>
      <c r="M40" s="2">
        <f t="shared" si="10"/>
        <v>167.59013809297662</v>
      </c>
      <c r="O40" s="12" t="str">
        <f t="shared" si="20"/>
        <v/>
      </c>
      <c r="P40" s="1">
        <f t="shared" si="21"/>
        <v>0</v>
      </c>
      <c r="Q40" s="1">
        <f t="shared" si="22"/>
        <v>0</v>
      </c>
      <c r="R40" s="1">
        <f t="shared" si="23"/>
        <v>0</v>
      </c>
      <c r="S40" s="1">
        <f t="shared" si="11"/>
        <v>0</v>
      </c>
      <c r="T40" s="2">
        <f t="shared" si="12"/>
        <v>0</v>
      </c>
    </row>
    <row r="41" spans="1:20" x14ac:dyDescent="0.25">
      <c r="A41" s="12">
        <f t="shared" si="6"/>
        <v>16</v>
      </c>
      <c r="B41" s="1">
        <f t="shared" si="13"/>
        <v>3092359.8838249845</v>
      </c>
      <c r="C41" s="1">
        <f t="shared" si="14"/>
        <v>115963.49564343692</v>
      </c>
      <c r="D41" s="1">
        <f t="shared" si="15"/>
        <v>573793.20725927386</v>
      </c>
      <c r="E41" s="1">
        <f t="shared" si="7"/>
        <v>2518566.6765657105</v>
      </c>
      <c r="F41" s="2">
        <f t="shared" si="8"/>
        <v>1259.2833382828553</v>
      </c>
      <c r="H41" s="12">
        <f t="shared" si="16"/>
        <v>16</v>
      </c>
      <c r="I41" s="1">
        <f t="shared" si="17"/>
        <v>335180.27618595323</v>
      </c>
      <c r="J41" s="1">
        <f t="shared" si="18"/>
        <v>11228.539252229433</v>
      </c>
      <c r="K41" s="1">
        <f t="shared" si="19"/>
        <v>62692.567036869797</v>
      </c>
      <c r="L41" s="1">
        <f t="shared" si="9"/>
        <v>272487.70914908341</v>
      </c>
      <c r="M41" s="2">
        <f t="shared" si="10"/>
        <v>136.2438545745417</v>
      </c>
      <c r="O41" s="12" t="str">
        <f t="shared" si="20"/>
        <v/>
      </c>
      <c r="P41" s="1">
        <f t="shared" si="21"/>
        <v>0</v>
      </c>
      <c r="Q41" s="1">
        <f t="shared" si="22"/>
        <v>0</v>
      </c>
      <c r="R41" s="1">
        <f t="shared" si="23"/>
        <v>0</v>
      </c>
      <c r="S41" s="1">
        <f t="shared" si="11"/>
        <v>0</v>
      </c>
      <c r="T41" s="2">
        <f t="shared" si="12"/>
        <v>0</v>
      </c>
    </row>
    <row r="42" spans="1:20" x14ac:dyDescent="0.25">
      <c r="A42" s="12">
        <f t="shared" si="6"/>
        <v>17</v>
      </c>
      <c r="B42" s="1">
        <f t="shared" si="13"/>
        <v>2518566.6765657105</v>
      </c>
      <c r="C42" s="1">
        <f t="shared" si="14"/>
        <v>94446.250371214133</v>
      </c>
      <c r="D42" s="1">
        <f t="shared" si="15"/>
        <v>595310.45253149664</v>
      </c>
      <c r="E42" s="1">
        <f t="shared" si="7"/>
        <v>1923256.2240342139</v>
      </c>
      <c r="F42" s="2">
        <f t="shared" si="8"/>
        <v>961.62811201710701</v>
      </c>
      <c r="H42" s="12">
        <f t="shared" si="16"/>
        <v>17</v>
      </c>
      <c r="I42" s="1">
        <f t="shared" si="17"/>
        <v>272487.70914908341</v>
      </c>
      <c r="J42" s="1">
        <f t="shared" si="18"/>
        <v>9128.3382564942949</v>
      </c>
      <c r="K42" s="1">
        <f t="shared" si="19"/>
        <v>64792.768032604938</v>
      </c>
      <c r="L42" s="1">
        <f t="shared" si="9"/>
        <v>207694.94111647847</v>
      </c>
      <c r="M42" s="2">
        <f t="shared" si="10"/>
        <v>103.84747055823924</v>
      </c>
      <c r="O42" s="12" t="str">
        <f t="shared" si="20"/>
        <v/>
      </c>
      <c r="P42" s="1">
        <f t="shared" si="21"/>
        <v>0</v>
      </c>
      <c r="Q42" s="1">
        <f t="shared" si="22"/>
        <v>0</v>
      </c>
      <c r="R42" s="1">
        <f t="shared" si="23"/>
        <v>0</v>
      </c>
      <c r="S42" s="1">
        <f t="shared" si="11"/>
        <v>0</v>
      </c>
      <c r="T42" s="2">
        <f t="shared" si="12"/>
        <v>0</v>
      </c>
    </row>
    <row r="43" spans="1:20" x14ac:dyDescent="0.25">
      <c r="A43" s="12">
        <f t="shared" si="6"/>
        <v>18</v>
      </c>
      <c r="B43" s="1">
        <f t="shared" si="13"/>
        <v>1923256.2240342139</v>
      </c>
      <c r="C43" s="1">
        <f t="shared" si="14"/>
        <v>72122.108401283025</v>
      </c>
      <c r="D43" s="1">
        <f t="shared" si="15"/>
        <v>617634.59450142772</v>
      </c>
      <c r="E43" s="1">
        <f t="shared" si="7"/>
        <v>1305621.6295327861</v>
      </c>
      <c r="F43" s="2">
        <f t="shared" si="8"/>
        <v>652.81081476639304</v>
      </c>
      <c r="H43" s="12">
        <f t="shared" si="16"/>
        <v>18</v>
      </c>
      <c r="I43" s="1">
        <f t="shared" si="17"/>
        <v>207694.94111647847</v>
      </c>
      <c r="J43" s="1">
        <f t="shared" si="18"/>
        <v>6957.7805274020293</v>
      </c>
      <c r="K43" s="1">
        <f t="shared" si="19"/>
        <v>66963.325761697197</v>
      </c>
      <c r="L43" s="1">
        <f t="shared" si="9"/>
        <v>140731.61535478127</v>
      </c>
      <c r="M43" s="2">
        <f t="shared" si="10"/>
        <v>70.365807677390634</v>
      </c>
      <c r="O43" s="12" t="str">
        <f t="shared" si="20"/>
        <v/>
      </c>
      <c r="P43" s="1">
        <f t="shared" si="21"/>
        <v>0</v>
      </c>
      <c r="Q43" s="1">
        <f t="shared" si="22"/>
        <v>0</v>
      </c>
      <c r="R43" s="1">
        <f t="shared" si="23"/>
        <v>0</v>
      </c>
      <c r="S43" s="1">
        <f t="shared" si="11"/>
        <v>0</v>
      </c>
      <c r="T43" s="2">
        <f t="shared" si="12"/>
        <v>0</v>
      </c>
    </row>
    <row r="44" spans="1:20" x14ac:dyDescent="0.25">
      <c r="A44" s="12">
        <f t="shared" si="6"/>
        <v>19</v>
      </c>
      <c r="B44" s="1">
        <f t="shared" si="13"/>
        <v>1305621.6295327861</v>
      </c>
      <c r="C44" s="1">
        <f t="shared" si="14"/>
        <v>48960.81110747948</v>
      </c>
      <c r="D44" s="1">
        <f t="shared" si="15"/>
        <v>640795.89179523126</v>
      </c>
      <c r="E44" s="1">
        <f t="shared" si="7"/>
        <v>664825.73773755482</v>
      </c>
      <c r="F44" s="2">
        <f t="shared" si="8"/>
        <v>332.41286886877742</v>
      </c>
      <c r="H44" s="12">
        <f t="shared" si="16"/>
        <v>19</v>
      </c>
      <c r="I44" s="1">
        <f t="shared" si="17"/>
        <v>140731.61535478127</v>
      </c>
      <c r="J44" s="1">
        <f t="shared" si="18"/>
        <v>4714.5091143851732</v>
      </c>
      <c r="K44" s="1">
        <f t="shared" si="19"/>
        <v>69206.597174714057</v>
      </c>
      <c r="L44" s="1">
        <f t="shared" si="9"/>
        <v>71525.018180067214</v>
      </c>
      <c r="M44" s="2">
        <f t="shared" si="10"/>
        <v>35.76250909003361</v>
      </c>
      <c r="O44" s="12" t="str">
        <f t="shared" si="20"/>
        <v/>
      </c>
      <c r="P44" s="1">
        <f t="shared" si="21"/>
        <v>0</v>
      </c>
      <c r="Q44" s="1">
        <f t="shared" si="22"/>
        <v>0</v>
      </c>
      <c r="R44" s="1">
        <f t="shared" si="23"/>
        <v>0</v>
      </c>
      <c r="S44" s="1">
        <f t="shared" si="11"/>
        <v>0</v>
      </c>
      <c r="T44" s="2">
        <f t="shared" si="12"/>
        <v>0</v>
      </c>
    </row>
    <row r="45" spans="1:20" x14ac:dyDescent="0.25">
      <c r="A45" s="12">
        <f t="shared" si="6"/>
        <v>20</v>
      </c>
      <c r="B45" s="1">
        <f t="shared" si="13"/>
        <v>664825.73773755482</v>
      </c>
      <c r="C45" s="1">
        <f t="shared" si="14"/>
        <v>24930.965165158304</v>
      </c>
      <c r="D45" s="1">
        <f t="shared" si="15"/>
        <v>664825.7377375525</v>
      </c>
      <c r="E45" s="1">
        <f t="shared" si="7"/>
        <v>2.3283064365386963E-9</v>
      </c>
      <c r="F45" s="2">
        <f t="shared" si="8"/>
        <v>1.1641532182693482E-12</v>
      </c>
      <c r="H45" s="12">
        <f t="shared" si="16"/>
        <v>20</v>
      </c>
      <c r="I45" s="1">
        <f t="shared" si="17"/>
        <v>71525.018180067214</v>
      </c>
      <c r="J45" s="1">
        <f t="shared" si="18"/>
        <v>2396.0881090322519</v>
      </c>
      <c r="K45" s="1">
        <f t="shared" si="19"/>
        <v>71525.018180066982</v>
      </c>
      <c r="L45" s="1">
        <f t="shared" si="9"/>
        <v>2.3283064365386963E-10</v>
      </c>
      <c r="M45" s="2">
        <f t="shared" si="10"/>
        <v>1.1641532182693482E-13</v>
      </c>
      <c r="O45" s="12" t="str">
        <f t="shared" si="20"/>
        <v/>
      </c>
      <c r="P45" s="1">
        <f t="shared" si="21"/>
        <v>0</v>
      </c>
      <c r="Q45" s="1">
        <f t="shared" si="22"/>
        <v>0</v>
      </c>
      <c r="R45" s="1">
        <f t="shared" si="23"/>
        <v>0</v>
      </c>
      <c r="S45" s="1">
        <f t="shared" si="11"/>
        <v>0</v>
      </c>
      <c r="T45" s="2">
        <f t="shared" si="12"/>
        <v>0</v>
      </c>
    </row>
    <row r="46" spans="1:20" x14ac:dyDescent="0.25">
      <c r="A46" s="12" t="str">
        <f t="shared" si="6"/>
        <v/>
      </c>
      <c r="B46" s="1">
        <f t="shared" si="13"/>
        <v>2.3283064365386963E-9</v>
      </c>
      <c r="C46" s="1">
        <f t="shared" si="14"/>
        <v>8.7311491370201111E-11</v>
      </c>
      <c r="D46" s="1">
        <f t="shared" si="15"/>
        <v>0</v>
      </c>
      <c r="E46" s="1">
        <f t="shared" si="7"/>
        <v>2.3283064365386963E-9</v>
      </c>
      <c r="F46" s="2">
        <f>0.05%*E46</f>
        <v>1.1641532182693482E-12</v>
      </c>
      <c r="H46" s="12" t="str">
        <f t="shared" si="16"/>
        <v/>
      </c>
      <c r="I46" s="1">
        <f t="shared" si="17"/>
        <v>2.3283064365386963E-10</v>
      </c>
      <c r="J46" s="1">
        <f t="shared" si="18"/>
        <v>7.799826562404633E-12</v>
      </c>
      <c r="K46" s="1">
        <f t="shared" si="19"/>
        <v>0</v>
      </c>
      <c r="L46" s="1">
        <f t="shared" si="9"/>
        <v>2.3283064365386963E-10</v>
      </c>
      <c r="M46" s="2">
        <f t="shared" si="10"/>
        <v>1.1641532182693482E-13</v>
      </c>
      <c r="O46" s="12" t="str">
        <f t="shared" si="20"/>
        <v/>
      </c>
      <c r="P46" s="1">
        <f t="shared" si="21"/>
        <v>0</v>
      </c>
      <c r="Q46" s="1">
        <f t="shared" si="22"/>
        <v>0</v>
      </c>
      <c r="R46" s="1">
        <f t="shared" si="23"/>
        <v>0</v>
      </c>
      <c r="S46" s="1">
        <f t="shared" si="11"/>
        <v>0</v>
      </c>
      <c r="T46" s="2">
        <f t="shared" si="12"/>
        <v>0</v>
      </c>
    </row>
    <row r="47" spans="1:20" x14ac:dyDescent="0.25">
      <c r="A47" s="12" t="str">
        <f t="shared" si="6"/>
        <v/>
      </c>
      <c r="B47" s="1">
        <f t="shared" si="13"/>
        <v>2.3283064365386963E-9</v>
      </c>
      <c r="C47" s="1">
        <f t="shared" si="14"/>
        <v>8.7311491370201111E-11</v>
      </c>
      <c r="D47" s="1">
        <f t="shared" si="15"/>
        <v>0</v>
      </c>
      <c r="E47" s="1">
        <f t="shared" si="7"/>
        <v>2.3283064365386963E-9</v>
      </c>
      <c r="F47" s="2">
        <f t="shared" si="8"/>
        <v>1.1641532182693482E-12</v>
      </c>
      <c r="H47" s="12" t="str">
        <f t="shared" si="16"/>
        <v/>
      </c>
      <c r="I47" s="1">
        <f t="shared" si="17"/>
        <v>2.3283064365386963E-10</v>
      </c>
      <c r="J47" s="1">
        <f t="shared" si="18"/>
        <v>7.799826562404633E-12</v>
      </c>
      <c r="K47" s="1">
        <f t="shared" si="19"/>
        <v>0</v>
      </c>
      <c r="L47" s="1">
        <f t="shared" si="9"/>
        <v>2.3283064365386963E-10</v>
      </c>
      <c r="M47" s="2">
        <f t="shared" si="10"/>
        <v>1.1641532182693482E-13</v>
      </c>
      <c r="O47" s="12" t="str">
        <f t="shared" si="20"/>
        <v/>
      </c>
      <c r="P47" s="1">
        <f t="shared" si="21"/>
        <v>0</v>
      </c>
      <c r="Q47" s="1">
        <f t="shared" si="22"/>
        <v>0</v>
      </c>
      <c r="R47" s="1">
        <f t="shared" si="23"/>
        <v>0</v>
      </c>
      <c r="S47" s="1">
        <f t="shared" si="11"/>
        <v>0</v>
      </c>
      <c r="T47" s="2">
        <f t="shared" si="12"/>
        <v>0</v>
      </c>
    </row>
    <row r="48" spans="1:20" x14ac:dyDescent="0.25">
      <c r="A48" s="12" t="str">
        <f t="shared" si="6"/>
        <v/>
      </c>
      <c r="B48" s="1">
        <f t="shared" si="13"/>
        <v>2.3283064365386963E-9</v>
      </c>
      <c r="C48" s="1">
        <f t="shared" si="14"/>
        <v>8.7311491370201111E-11</v>
      </c>
      <c r="D48" s="1">
        <f t="shared" si="15"/>
        <v>0</v>
      </c>
      <c r="E48" s="1">
        <f t="shared" si="7"/>
        <v>2.3283064365386963E-9</v>
      </c>
      <c r="F48" s="2">
        <f>0.05%*E48</f>
        <v>1.1641532182693482E-12</v>
      </c>
      <c r="H48" s="12" t="str">
        <f t="shared" si="16"/>
        <v/>
      </c>
      <c r="I48" s="1">
        <f t="shared" si="17"/>
        <v>2.3283064365386963E-10</v>
      </c>
      <c r="J48" s="1">
        <f t="shared" si="18"/>
        <v>7.799826562404633E-12</v>
      </c>
      <c r="K48" s="1">
        <f t="shared" si="19"/>
        <v>0</v>
      </c>
      <c r="L48" s="1">
        <f t="shared" si="9"/>
        <v>2.3283064365386963E-10</v>
      </c>
      <c r="M48" s="2">
        <f t="shared" si="10"/>
        <v>1.1641532182693482E-13</v>
      </c>
      <c r="O48" s="12" t="str">
        <f t="shared" si="20"/>
        <v/>
      </c>
      <c r="P48" s="1">
        <f t="shared" si="21"/>
        <v>0</v>
      </c>
      <c r="Q48" s="1">
        <f t="shared" si="22"/>
        <v>0</v>
      </c>
      <c r="R48" s="1">
        <f t="shared" si="23"/>
        <v>0</v>
      </c>
      <c r="S48" s="1">
        <f t="shared" si="11"/>
        <v>0</v>
      </c>
      <c r="T48" s="2">
        <f t="shared" si="12"/>
        <v>0</v>
      </c>
    </row>
    <row r="49" spans="1:20" x14ac:dyDescent="0.25">
      <c r="A49" s="12" t="str">
        <f t="shared" si="6"/>
        <v/>
      </c>
      <c r="B49" s="1">
        <f t="shared" si="13"/>
        <v>2.3283064365386963E-9</v>
      </c>
      <c r="C49" s="1">
        <f t="shared" si="14"/>
        <v>8.7311491370201111E-11</v>
      </c>
      <c r="D49" s="1">
        <f t="shared" si="15"/>
        <v>0</v>
      </c>
      <c r="E49" s="1">
        <f t="shared" si="7"/>
        <v>2.3283064365386963E-9</v>
      </c>
      <c r="F49" s="2">
        <f>0.05%*E49</f>
        <v>1.1641532182693482E-12</v>
      </c>
      <c r="H49" s="12" t="str">
        <f t="shared" si="16"/>
        <v/>
      </c>
      <c r="I49" s="1">
        <f t="shared" si="17"/>
        <v>2.3283064365386963E-10</v>
      </c>
      <c r="J49" s="1">
        <f t="shared" si="18"/>
        <v>7.799826562404633E-12</v>
      </c>
      <c r="K49" s="1">
        <f t="shared" si="19"/>
        <v>0</v>
      </c>
      <c r="L49" s="1">
        <f t="shared" si="9"/>
        <v>2.3283064365386963E-10</v>
      </c>
      <c r="M49" s="2">
        <f t="shared" si="10"/>
        <v>1.1641532182693482E-13</v>
      </c>
      <c r="O49" s="12" t="str">
        <f t="shared" si="20"/>
        <v/>
      </c>
      <c r="P49" s="1">
        <f t="shared" si="21"/>
        <v>0</v>
      </c>
      <c r="Q49" s="1">
        <f t="shared" si="22"/>
        <v>0</v>
      </c>
      <c r="R49" s="1">
        <f t="shared" si="23"/>
        <v>0</v>
      </c>
      <c r="S49" s="1">
        <f t="shared" si="11"/>
        <v>0</v>
      </c>
      <c r="T49" s="2">
        <f t="shared" si="12"/>
        <v>0</v>
      </c>
    </row>
    <row r="50" spans="1:20" x14ac:dyDescent="0.25">
      <c r="A50" s="12" t="str">
        <f t="shared" si="6"/>
        <v/>
      </c>
      <c r="B50" s="1">
        <f t="shared" si="13"/>
        <v>2.3283064365386963E-9</v>
      </c>
      <c r="C50" s="1">
        <f t="shared" si="14"/>
        <v>8.7311491370201111E-11</v>
      </c>
      <c r="D50" s="1">
        <f t="shared" si="15"/>
        <v>0</v>
      </c>
      <c r="E50" s="1">
        <f t="shared" si="7"/>
        <v>2.3283064365386963E-9</v>
      </c>
      <c r="F50" s="2">
        <f t="shared" si="8"/>
        <v>1.1641532182693482E-12</v>
      </c>
      <c r="H50" s="12" t="str">
        <f t="shared" si="16"/>
        <v/>
      </c>
      <c r="I50" s="1">
        <f t="shared" si="17"/>
        <v>2.3283064365386963E-10</v>
      </c>
      <c r="J50" s="1">
        <f t="shared" si="18"/>
        <v>7.799826562404633E-12</v>
      </c>
      <c r="K50" s="1">
        <f t="shared" si="19"/>
        <v>0</v>
      </c>
      <c r="L50" s="1">
        <f t="shared" si="9"/>
        <v>2.3283064365386963E-10</v>
      </c>
      <c r="M50" s="2">
        <f t="shared" si="10"/>
        <v>1.1641532182693482E-13</v>
      </c>
      <c r="O50" s="12" t="str">
        <f t="shared" si="20"/>
        <v/>
      </c>
      <c r="P50" s="1">
        <f t="shared" si="21"/>
        <v>0</v>
      </c>
      <c r="Q50" s="1">
        <f t="shared" si="22"/>
        <v>0</v>
      </c>
      <c r="R50" s="1">
        <f t="shared" si="23"/>
        <v>0</v>
      </c>
      <c r="S50" s="1">
        <f t="shared" si="11"/>
        <v>0</v>
      </c>
      <c r="T50" s="2">
        <f t="shared" si="12"/>
        <v>0</v>
      </c>
    </row>
    <row r="51" spans="1:20" x14ac:dyDescent="0.25">
      <c r="A51" t="str">
        <f t="shared" si="6"/>
        <v/>
      </c>
      <c r="D51" s="1"/>
      <c r="E51" s="1"/>
      <c r="H51" t="str">
        <f t="shared" si="16"/>
        <v/>
      </c>
      <c r="I51" s="1"/>
      <c r="J51" s="1"/>
      <c r="K51" s="1"/>
      <c r="L51" s="1"/>
      <c r="P51" s="1"/>
      <c r="Q51" s="1"/>
      <c r="R51" s="1"/>
      <c r="S51" s="1"/>
      <c r="T51" s="2"/>
    </row>
    <row r="52" spans="1:20" x14ac:dyDescent="0.25">
      <c r="A52" t="str">
        <f t="shared" si="6"/>
        <v/>
      </c>
      <c r="D52" s="1"/>
      <c r="E52" s="1"/>
      <c r="H52" t="str">
        <f t="shared" si="16"/>
        <v/>
      </c>
      <c r="I52" s="1"/>
      <c r="J52" s="1"/>
      <c r="K52" s="1"/>
      <c r="L52" s="1"/>
      <c r="P52" s="1"/>
      <c r="Q52" s="1"/>
      <c r="R52" s="1"/>
      <c r="S52" s="1"/>
      <c r="T52" s="2"/>
    </row>
    <row r="53" spans="1:20" x14ac:dyDescent="0.25">
      <c r="A53" t="str">
        <f t="shared" si="6"/>
        <v/>
      </c>
      <c r="D53" s="1"/>
      <c r="E53" s="1"/>
      <c r="H53" t="str">
        <f t="shared" si="16"/>
        <v/>
      </c>
      <c r="I53" s="1"/>
      <c r="J53" s="1"/>
      <c r="K53" s="1"/>
      <c r="L53" s="1"/>
      <c r="P53" s="1"/>
      <c r="Q53" s="1"/>
      <c r="R53" s="1"/>
      <c r="S53" s="1"/>
      <c r="T53" s="2"/>
    </row>
    <row r="54" spans="1:20" x14ac:dyDescent="0.25">
      <c r="A54" t="str">
        <f t="shared" si="6"/>
        <v/>
      </c>
      <c r="D54" s="1"/>
      <c r="E54" s="1"/>
      <c r="H54" t="str">
        <f t="shared" si="16"/>
        <v/>
      </c>
      <c r="I54" s="1"/>
      <c r="J54" s="1"/>
      <c r="K54" s="1"/>
      <c r="L54" s="1"/>
      <c r="P54" s="1"/>
      <c r="Q54" s="1"/>
      <c r="R54" s="1"/>
      <c r="S54" s="1"/>
      <c r="T54" s="2"/>
    </row>
    <row r="55" spans="1:20" x14ac:dyDescent="0.25">
      <c r="A55" t="str">
        <f t="shared" si="6"/>
        <v/>
      </c>
      <c r="D55" s="1"/>
      <c r="E55" s="1"/>
      <c r="H55" t="str">
        <f t="shared" si="16"/>
        <v/>
      </c>
      <c r="I55" s="1"/>
      <c r="J55" s="1"/>
      <c r="K55" s="1"/>
      <c r="L55" s="1"/>
      <c r="P55" s="1"/>
      <c r="Q55" s="1"/>
      <c r="R55" s="1"/>
      <c r="S55" s="1"/>
      <c r="T55" s="2"/>
    </row>
    <row r="56" spans="1:20" x14ac:dyDescent="0.25">
      <c r="A56" t="str">
        <f t="shared" si="6"/>
        <v/>
      </c>
      <c r="D56" s="1"/>
      <c r="E56" s="1"/>
      <c r="H56" t="str">
        <f t="shared" si="16"/>
        <v/>
      </c>
      <c r="I56" s="1"/>
      <c r="J56" s="1"/>
      <c r="K56" s="1"/>
      <c r="L56" s="1"/>
      <c r="P56" s="1"/>
      <c r="Q56" s="1"/>
      <c r="R56" s="1"/>
      <c r="S56" s="1"/>
      <c r="T56" s="2"/>
    </row>
    <row r="57" spans="1:20" x14ac:dyDescent="0.25">
      <c r="A57" t="str">
        <f t="shared" si="6"/>
        <v/>
      </c>
      <c r="D57" s="1"/>
      <c r="E57" s="1"/>
      <c r="H57" t="str">
        <f t="shared" si="16"/>
        <v/>
      </c>
      <c r="I57" s="1"/>
      <c r="J57" s="1"/>
      <c r="K57" s="1"/>
      <c r="L57" s="1"/>
      <c r="P57" s="1"/>
      <c r="Q57" s="1"/>
      <c r="R57" s="1"/>
      <c r="S57" s="1"/>
      <c r="T57" s="2"/>
    </row>
    <row r="58" spans="1:20" x14ac:dyDescent="0.25">
      <c r="A58" t="str">
        <f t="shared" si="6"/>
        <v/>
      </c>
      <c r="D58" s="1"/>
      <c r="E58" s="1"/>
      <c r="H58" t="str">
        <f t="shared" si="16"/>
        <v/>
      </c>
      <c r="I58" s="1"/>
      <c r="J58" s="1"/>
      <c r="K58" s="1"/>
      <c r="L58" s="1"/>
      <c r="P58" s="1"/>
      <c r="Q58" s="1"/>
      <c r="R58" s="1"/>
      <c r="S58" s="1"/>
      <c r="T58" s="2"/>
    </row>
    <row r="59" spans="1:20" x14ac:dyDescent="0.25">
      <c r="A59" t="str">
        <f t="shared" si="6"/>
        <v/>
      </c>
      <c r="D59" s="1"/>
      <c r="E59" s="1"/>
      <c r="H59" t="str">
        <f t="shared" si="16"/>
        <v/>
      </c>
      <c r="I59" s="1"/>
      <c r="J59" s="1"/>
      <c r="K59" s="1"/>
      <c r="L59" s="1"/>
      <c r="P59" s="1"/>
      <c r="Q59" s="1"/>
      <c r="R59" s="1"/>
      <c r="S59" s="1"/>
      <c r="T59" s="2"/>
    </row>
    <row r="60" spans="1:20" x14ac:dyDescent="0.25">
      <c r="A60" t="str">
        <f t="shared" si="6"/>
        <v/>
      </c>
      <c r="D60" s="1"/>
      <c r="E60" s="1"/>
      <c r="H60" t="str">
        <f t="shared" si="16"/>
        <v/>
      </c>
      <c r="I60" s="1"/>
      <c r="J60" s="1"/>
      <c r="K60" s="1"/>
      <c r="L60" s="1"/>
      <c r="P60" s="1"/>
      <c r="Q60" s="1"/>
      <c r="R60" s="1"/>
      <c r="S60" s="1"/>
      <c r="T60" s="2"/>
    </row>
    <row r="61" spans="1:20" x14ac:dyDescent="0.25">
      <c r="A61" t="str">
        <f t="shared" si="6"/>
        <v/>
      </c>
      <c r="D61" s="1"/>
      <c r="E61" s="1"/>
      <c r="H61" t="str">
        <f t="shared" si="16"/>
        <v/>
      </c>
      <c r="I61" s="1"/>
      <c r="J61" s="1"/>
      <c r="K61" s="1"/>
      <c r="L61" s="1"/>
      <c r="P61" s="1"/>
      <c r="Q61" s="1"/>
      <c r="R61" s="1"/>
      <c r="S61" s="1"/>
      <c r="T61" s="2"/>
    </row>
    <row r="62" spans="1:20" x14ac:dyDescent="0.25">
      <c r="A62" t="str">
        <f t="shared" si="6"/>
        <v/>
      </c>
      <c r="D62" s="1"/>
      <c r="E62" s="1"/>
      <c r="H62" t="str">
        <f t="shared" si="16"/>
        <v/>
      </c>
      <c r="I62" s="1"/>
      <c r="J62" s="1"/>
      <c r="K62" s="1"/>
      <c r="L62" s="1"/>
      <c r="P62" s="1"/>
      <c r="Q62" s="1"/>
      <c r="R62" s="1"/>
      <c r="S62" s="1"/>
      <c r="T62" s="2"/>
    </row>
    <row r="63" spans="1:20" x14ac:dyDescent="0.25">
      <c r="A63" t="str">
        <f t="shared" si="6"/>
        <v/>
      </c>
      <c r="D63" s="1"/>
      <c r="E63" s="1"/>
      <c r="H63" t="str">
        <f t="shared" si="16"/>
        <v/>
      </c>
      <c r="I63" s="1"/>
      <c r="J63" s="1"/>
      <c r="K63" s="1"/>
      <c r="L63" s="1"/>
      <c r="P63" s="1"/>
      <c r="Q63" s="1"/>
      <c r="R63" s="1"/>
      <c r="S63" s="1"/>
      <c r="T63" s="2"/>
    </row>
    <row r="64" spans="1:20" x14ac:dyDescent="0.25">
      <c r="A64" t="str">
        <f t="shared" si="6"/>
        <v/>
      </c>
      <c r="D64" s="1"/>
      <c r="E64" s="1"/>
      <c r="H64" t="str">
        <f t="shared" si="16"/>
        <v/>
      </c>
      <c r="I64" s="1"/>
      <c r="J64" s="1"/>
      <c r="K64" s="1"/>
      <c r="L64" s="1"/>
      <c r="P64" s="1"/>
      <c r="Q64" s="1"/>
      <c r="R64" s="1"/>
      <c r="S64" s="1"/>
      <c r="T64" s="2"/>
    </row>
    <row r="65" spans="1:20" x14ac:dyDescent="0.25">
      <c r="A65" t="str">
        <f t="shared" si="6"/>
        <v/>
      </c>
      <c r="D65" s="1"/>
      <c r="E65" s="1"/>
      <c r="H65" t="str">
        <f t="shared" si="16"/>
        <v/>
      </c>
      <c r="I65" s="1"/>
      <c r="J65" s="1"/>
      <c r="K65" s="1"/>
      <c r="L65" s="1"/>
      <c r="P65" s="1"/>
      <c r="Q65" s="1"/>
      <c r="R65" s="1"/>
      <c r="S65" s="1"/>
      <c r="T65" s="2"/>
    </row>
    <row r="66" spans="1:20" x14ac:dyDescent="0.25">
      <c r="A66" t="str">
        <f t="shared" si="6"/>
        <v/>
      </c>
      <c r="D66" s="1"/>
      <c r="E66" s="1"/>
      <c r="H66" t="str">
        <f t="shared" si="16"/>
        <v/>
      </c>
      <c r="I66" s="1"/>
      <c r="J66" s="1"/>
      <c r="K66" s="1"/>
      <c r="L66" s="1"/>
      <c r="P66" s="1"/>
      <c r="Q66" s="1"/>
      <c r="R66" s="1"/>
      <c r="S66" s="1"/>
      <c r="T66" s="2"/>
    </row>
    <row r="67" spans="1:20" x14ac:dyDescent="0.25">
      <c r="A67" t="str">
        <f t="shared" si="6"/>
        <v/>
      </c>
      <c r="D67" s="1"/>
      <c r="E67" s="1"/>
      <c r="H67" t="str">
        <f t="shared" si="16"/>
        <v/>
      </c>
      <c r="I67" s="1"/>
      <c r="J67" s="1"/>
      <c r="K67" s="1"/>
      <c r="L67" s="1"/>
      <c r="P67" s="1"/>
      <c r="Q67" s="1"/>
      <c r="R67" s="1"/>
      <c r="S67" s="1"/>
      <c r="T67" s="2"/>
    </row>
    <row r="68" spans="1:20" x14ac:dyDescent="0.25">
      <c r="A68" t="str">
        <f t="shared" si="6"/>
        <v/>
      </c>
      <c r="D68" s="1"/>
      <c r="E68" s="1"/>
      <c r="H68" t="str">
        <f t="shared" si="16"/>
        <v/>
      </c>
      <c r="I68" s="1"/>
      <c r="J68" s="1"/>
      <c r="K68" s="1"/>
      <c r="L68" s="1"/>
      <c r="P68" s="1"/>
      <c r="Q68" s="1"/>
      <c r="R68" s="1"/>
      <c r="S68" s="1"/>
      <c r="T68" s="2"/>
    </row>
    <row r="69" spans="1:20" x14ac:dyDescent="0.25">
      <c r="A69" t="str">
        <f t="shared" si="6"/>
        <v/>
      </c>
      <c r="D69" s="1"/>
      <c r="E69" s="1"/>
      <c r="H69" t="str">
        <f t="shared" si="16"/>
        <v/>
      </c>
      <c r="I69" s="1"/>
      <c r="J69" s="1"/>
      <c r="K69" s="1"/>
      <c r="L69" s="1"/>
      <c r="P69" s="1"/>
      <c r="Q69" s="1"/>
      <c r="R69" s="1"/>
      <c r="S69" s="1"/>
      <c r="T69" s="2"/>
    </row>
    <row r="70" spans="1:20" x14ac:dyDescent="0.25">
      <c r="A70" t="str">
        <f t="shared" si="6"/>
        <v/>
      </c>
      <c r="D70" s="1"/>
      <c r="E70" s="1"/>
      <c r="H70" t="str">
        <f t="shared" si="16"/>
        <v/>
      </c>
      <c r="I70" s="1"/>
      <c r="J70" s="1"/>
      <c r="K70" s="1"/>
      <c r="L70" s="1"/>
      <c r="P70" s="1"/>
      <c r="Q70" s="1"/>
      <c r="R70" s="1"/>
      <c r="S70" s="1"/>
      <c r="T70" s="2"/>
    </row>
    <row r="71" spans="1:20" x14ac:dyDescent="0.25">
      <c r="A71" t="str">
        <f t="shared" si="6"/>
        <v/>
      </c>
      <c r="D71" s="1"/>
      <c r="E71" s="1"/>
      <c r="H71" t="str">
        <f t="shared" si="16"/>
        <v/>
      </c>
      <c r="I71" s="1"/>
      <c r="J71" s="1"/>
      <c r="K71" s="1"/>
      <c r="L71" s="1"/>
      <c r="P71" s="1"/>
      <c r="Q71" s="1"/>
      <c r="R71" s="1"/>
      <c r="S71" s="1"/>
      <c r="T71" s="2"/>
    </row>
    <row r="72" spans="1:20" x14ac:dyDescent="0.25">
      <c r="A72" t="str">
        <f t="shared" si="6"/>
        <v/>
      </c>
    </row>
    <row r="73" spans="1:20" x14ac:dyDescent="0.25">
      <c r="A73" t="str">
        <f t="shared" si="6"/>
        <v/>
      </c>
    </row>
    <row r="74" spans="1:20" x14ac:dyDescent="0.25">
      <c r="A74" t="str">
        <f t="shared" si="6"/>
        <v/>
      </c>
    </row>
    <row r="75" spans="1:20" x14ac:dyDescent="0.25">
      <c r="A75" t="str">
        <f t="shared" si="6"/>
        <v/>
      </c>
    </row>
    <row r="76" spans="1:20" x14ac:dyDescent="0.25">
      <c r="A76" t="str">
        <f t="shared" si="6"/>
        <v/>
      </c>
    </row>
    <row r="77" spans="1:20" x14ac:dyDescent="0.25">
      <c r="A77" t="str">
        <f t="shared" si="6"/>
        <v/>
      </c>
    </row>
    <row r="78" spans="1:20" x14ac:dyDescent="0.25">
      <c r="A78" t="str">
        <f t="shared" si="6"/>
        <v/>
      </c>
    </row>
    <row r="79" spans="1:20" x14ac:dyDescent="0.25">
      <c r="A79" t="str">
        <f t="shared" si="6"/>
        <v/>
      </c>
    </row>
    <row r="80" spans="1:20" x14ac:dyDescent="0.25">
      <c r="A80" t="str">
        <f t="shared" si="6"/>
        <v/>
      </c>
    </row>
    <row r="81" spans="1:1" x14ac:dyDescent="0.25">
      <c r="A81" t="str">
        <f t="shared" si="6"/>
        <v/>
      </c>
    </row>
    <row r="82" spans="1:1" x14ac:dyDescent="0.25">
      <c r="A82" t="str">
        <f t="shared" si="6"/>
        <v/>
      </c>
    </row>
    <row r="83" spans="1:1" x14ac:dyDescent="0.25">
      <c r="A83" t="str">
        <f t="shared" si="6"/>
        <v/>
      </c>
    </row>
    <row r="84" spans="1:1" x14ac:dyDescent="0.25">
      <c r="A84" t="str">
        <f t="shared" si="6"/>
        <v/>
      </c>
    </row>
    <row r="85" spans="1:1" x14ac:dyDescent="0.25">
      <c r="A85" t="str">
        <f t="shared" si="6"/>
        <v/>
      </c>
    </row>
    <row r="86" spans="1:1" x14ac:dyDescent="0.25">
      <c r="A86" t="str">
        <f t="shared" si="6"/>
        <v/>
      </c>
    </row>
    <row r="87" spans="1:1" x14ac:dyDescent="0.25">
      <c r="A87" t="str">
        <f t="shared" si="6"/>
        <v/>
      </c>
    </row>
    <row r="88" spans="1:1" x14ac:dyDescent="0.25">
      <c r="A88" t="str">
        <f t="shared" si="6"/>
        <v/>
      </c>
    </row>
    <row r="89" spans="1:1" x14ac:dyDescent="0.25">
      <c r="A89" t="str">
        <f t="shared" si="6"/>
        <v/>
      </c>
    </row>
    <row r="90" spans="1:1" x14ac:dyDescent="0.25">
      <c r="A90" t="str">
        <f t="shared" ref="A90:A123" si="24">IF(A89&lt;$B$5,A89+1,"")</f>
        <v/>
      </c>
    </row>
    <row r="91" spans="1:1" x14ac:dyDescent="0.25">
      <c r="A91" t="str">
        <f t="shared" si="24"/>
        <v/>
      </c>
    </row>
    <row r="92" spans="1:1" x14ac:dyDescent="0.25">
      <c r="A92" t="str">
        <f t="shared" si="24"/>
        <v/>
      </c>
    </row>
    <row r="93" spans="1:1" x14ac:dyDescent="0.25">
      <c r="A93" t="str">
        <f t="shared" si="24"/>
        <v/>
      </c>
    </row>
    <row r="94" spans="1:1" x14ac:dyDescent="0.25">
      <c r="A94" t="str">
        <f t="shared" si="24"/>
        <v/>
      </c>
    </row>
    <row r="95" spans="1:1" x14ac:dyDescent="0.25">
      <c r="A95" t="str">
        <f t="shared" si="24"/>
        <v/>
      </c>
    </row>
    <row r="96" spans="1:1" x14ac:dyDescent="0.25">
      <c r="A96" t="str">
        <f t="shared" si="24"/>
        <v/>
      </c>
    </row>
    <row r="97" spans="1:1" x14ac:dyDescent="0.25">
      <c r="A97" t="str">
        <f t="shared" si="24"/>
        <v/>
      </c>
    </row>
    <row r="98" spans="1:1" x14ac:dyDescent="0.25">
      <c r="A98" t="str">
        <f t="shared" si="24"/>
        <v/>
      </c>
    </row>
    <row r="99" spans="1:1" x14ac:dyDescent="0.25">
      <c r="A99" t="str">
        <f t="shared" si="24"/>
        <v/>
      </c>
    </row>
    <row r="100" spans="1:1" x14ac:dyDescent="0.25">
      <c r="A100" t="str">
        <f t="shared" si="24"/>
        <v/>
      </c>
    </row>
    <row r="101" spans="1:1" x14ac:dyDescent="0.25">
      <c r="A101" t="str">
        <f t="shared" si="24"/>
        <v/>
      </c>
    </row>
    <row r="102" spans="1:1" x14ac:dyDescent="0.25">
      <c r="A102" t="str">
        <f t="shared" si="24"/>
        <v/>
      </c>
    </row>
    <row r="103" spans="1:1" x14ac:dyDescent="0.25">
      <c r="A103" t="str">
        <f t="shared" si="24"/>
        <v/>
      </c>
    </row>
    <row r="104" spans="1:1" x14ac:dyDescent="0.25">
      <c r="A104" t="str">
        <f t="shared" si="24"/>
        <v/>
      </c>
    </row>
    <row r="105" spans="1:1" x14ac:dyDescent="0.25">
      <c r="A105" t="str">
        <f t="shared" si="24"/>
        <v/>
      </c>
    </row>
    <row r="106" spans="1:1" x14ac:dyDescent="0.25">
      <c r="A106" t="str">
        <f t="shared" si="24"/>
        <v/>
      </c>
    </row>
    <row r="107" spans="1:1" x14ac:dyDescent="0.25">
      <c r="A107" t="str">
        <f t="shared" si="24"/>
        <v/>
      </c>
    </row>
    <row r="108" spans="1:1" x14ac:dyDescent="0.25">
      <c r="A108" t="str">
        <f t="shared" si="24"/>
        <v/>
      </c>
    </row>
    <row r="109" spans="1:1" x14ac:dyDescent="0.25">
      <c r="A109" t="str">
        <f t="shared" si="24"/>
        <v/>
      </c>
    </row>
    <row r="110" spans="1:1" x14ac:dyDescent="0.25">
      <c r="A110" t="str">
        <f t="shared" si="24"/>
        <v/>
      </c>
    </row>
    <row r="111" spans="1:1" x14ac:dyDescent="0.25">
      <c r="A111" t="str">
        <f t="shared" si="24"/>
        <v/>
      </c>
    </row>
    <row r="112" spans="1:1" x14ac:dyDescent="0.25">
      <c r="A112" t="str">
        <f t="shared" si="24"/>
        <v/>
      </c>
    </row>
    <row r="113" spans="1:1" x14ac:dyDescent="0.25">
      <c r="A113" t="str">
        <f t="shared" si="24"/>
        <v/>
      </c>
    </row>
    <row r="114" spans="1:1" x14ac:dyDescent="0.25">
      <c r="A114" t="str">
        <f t="shared" si="24"/>
        <v/>
      </c>
    </row>
    <row r="115" spans="1:1" x14ac:dyDescent="0.25">
      <c r="A115" t="str">
        <f t="shared" si="24"/>
        <v/>
      </c>
    </row>
    <row r="116" spans="1:1" x14ac:dyDescent="0.25">
      <c r="A116" t="str">
        <f t="shared" si="24"/>
        <v/>
      </c>
    </row>
    <row r="117" spans="1:1" x14ac:dyDescent="0.25">
      <c r="A117" t="str">
        <f t="shared" si="24"/>
        <v/>
      </c>
    </row>
    <row r="118" spans="1:1" x14ac:dyDescent="0.25">
      <c r="A118" t="str">
        <f t="shared" si="24"/>
        <v/>
      </c>
    </row>
    <row r="119" spans="1:1" x14ac:dyDescent="0.25">
      <c r="A119" t="str">
        <f t="shared" si="24"/>
        <v/>
      </c>
    </row>
    <row r="120" spans="1:1" x14ac:dyDescent="0.25">
      <c r="A120" t="str">
        <f t="shared" si="24"/>
        <v/>
      </c>
    </row>
    <row r="121" spans="1:1" x14ac:dyDescent="0.25">
      <c r="A121" t="str">
        <f t="shared" si="24"/>
        <v/>
      </c>
    </row>
    <row r="122" spans="1:1" x14ac:dyDescent="0.25">
      <c r="A122" t="str">
        <f t="shared" si="24"/>
        <v/>
      </c>
    </row>
    <row r="123" spans="1:1" x14ac:dyDescent="0.25">
      <c r="A123" t="str">
        <f t="shared" si="24"/>
        <v/>
      </c>
    </row>
  </sheetData>
  <mergeCells count="3">
    <mergeCell ref="B13:F13"/>
    <mergeCell ref="I13:M13"/>
    <mergeCell ref="P13:T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3"/>
  <sheetViews>
    <sheetView tabSelected="1" workbookViewId="0">
      <selection activeCell="E9" sqref="E9:L10"/>
    </sheetView>
  </sheetViews>
  <sheetFormatPr defaultRowHeight="15" x14ac:dyDescent="0.25"/>
  <cols>
    <col min="1" max="1" width="24.7109375" bestFit="1" customWidth="1"/>
    <col min="2" max="2" width="11.140625" bestFit="1" customWidth="1"/>
    <col min="3" max="4" width="10.140625" bestFit="1" customWidth="1"/>
    <col min="5" max="5" width="18.5703125" bestFit="1" customWidth="1"/>
    <col min="6" max="6" width="12.7109375" bestFit="1" customWidth="1"/>
    <col min="9" max="9" width="10.140625" bestFit="1" customWidth="1"/>
    <col min="12" max="12" width="11.7109375" bestFit="1" customWidth="1"/>
    <col min="13" max="13" width="12.7109375" bestFit="1" customWidth="1"/>
    <col min="16" max="16" width="10.140625" bestFit="1" customWidth="1"/>
    <col min="19" max="20" width="12.7109375" bestFit="1" customWidth="1"/>
  </cols>
  <sheetData>
    <row r="1" spans="1:21" x14ac:dyDescent="0.25">
      <c r="B1" s="4" t="s">
        <v>9</v>
      </c>
      <c r="C1" s="4" t="s">
        <v>10</v>
      </c>
      <c r="D1" s="4" t="s">
        <v>11</v>
      </c>
      <c r="E1" s="25" t="s">
        <v>0</v>
      </c>
      <c r="L1" s="2"/>
    </row>
    <row r="2" spans="1:21" x14ac:dyDescent="0.25">
      <c r="A2" t="s">
        <v>67</v>
      </c>
      <c r="B2" s="5">
        <v>10000000</v>
      </c>
      <c r="C2" s="5">
        <f>C3</f>
        <v>2628501</v>
      </c>
      <c r="D2" s="5">
        <f>D3</f>
        <v>18984086</v>
      </c>
      <c r="E2" s="83">
        <f>SUM(B2:D2)</f>
        <v>31612587</v>
      </c>
      <c r="F2" s="86" t="s">
        <v>69</v>
      </c>
      <c r="L2" s="2"/>
    </row>
    <row r="3" spans="1:21" x14ac:dyDescent="0.25">
      <c r="A3" s="80" t="s">
        <v>68</v>
      </c>
      <c r="B3" s="5">
        <v>8000000</v>
      </c>
      <c r="C3" s="5">
        <v>2628501</v>
      </c>
      <c r="D3" s="5">
        <v>18984086</v>
      </c>
      <c r="E3" s="84">
        <f>SUM(B3:D3)</f>
        <v>29612587</v>
      </c>
      <c r="F3" s="86" t="s">
        <v>70</v>
      </c>
      <c r="L3" s="2"/>
    </row>
    <row r="4" spans="1:21" x14ac:dyDescent="0.25">
      <c r="A4" s="81" t="s">
        <v>2</v>
      </c>
      <c r="B4" s="6">
        <v>3.7499999999999999E-2</v>
      </c>
      <c r="C4" s="6">
        <f>1.29%+0.317%</f>
        <v>1.6070000000000001E-2</v>
      </c>
      <c r="D4" s="6">
        <f>C4</f>
        <v>1.6070000000000001E-2</v>
      </c>
      <c r="E4" s="2"/>
      <c r="F4" s="86" t="s">
        <v>71</v>
      </c>
      <c r="L4" s="2"/>
    </row>
    <row r="5" spans="1:21" x14ac:dyDescent="0.25">
      <c r="A5" s="81" t="s">
        <v>13</v>
      </c>
      <c r="B5" s="5">
        <v>20</v>
      </c>
      <c r="C5" s="8">
        <v>10</v>
      </c>
      <c r="D5" s="8">
        <v>20</v>
      </c>
      <c r="E5" s="2"/>
      <c r="F5" s="86" t="s">
        <v>72</v>
      </c>
      <c r="L5" s="2"/>
    </row>
    <row r="6" spans="1:21" x14ac:dyDescent="0.25">
      <c r="A6" s="82" t="s">
        <v>1</v>
      </c>
      <c r="B6" s="7">
        <f>B3/B5</f>
        <v>400000</v>
      </c>
      <c r="C6" s="7">
        <f>C3/C5</f>
        <v>262850.09999999998</v>
      </c>
      <c r="D6" s="7">
        <f>D3/D5</f>
        <v>949204.3</v>
      </c>
      <c r="E6" s="2"/>
      <c r="F6" s="86" t="s">
        <v>78</v>
      </c>
      <c r="L6" s="2"/>
    </row>
    <row r="7" spans="1:21" x14ac:dyDescent="0.25">
      <c r="B7" s="1"/>
      <c r="E7" s="2"/>
      <c r="L7" s="2"/>
    </row>
    <row r="8" spans="1:21" x14ac:dyDescent="0.25">
      <c r="A8" s="15" t="s">
        <v>8</v>
      </c>
      <c r="B8" s="1"/>
      <c r="E8" s="2"/>
      <c r="L8" s="2"/>
    </row>
    <row r="9" spans="1:21" x14ac:dyDescent="0.25">
      <c r="A9" s="16" t="s">
        <v>7</v>
      </c>
      <c r="B9" s="11">
        <f>0.225%*B2</f>
        <v>22500.000000000004</v>
      </c>
      <c r="C9" s="11">
        <f t="shared" ref="C9:D9" si="0">0.225%*C2</f>
        <v>5914.1272500000005</v>
      </c>
      <c r="D9" s="11">
        <f t="shared" si="0"/>
        <v>42714.193500000008</v>
      </c>
      <c r="E9" s="87" t="s">
        <v>75</v>
      </c>
      <c r="F9" s="86" t="s">
        <v>74</v>
      </c>
      <c r="L9" s="2"/>
    </row>
    <row r="10" spans="1:21" x14ac:dyDescent="0.25">
      <c r="A10" s="8" t="s">
        <v>6</v>
      </c>
      <c r="B10" s="18">
        <f>SUM(F15:F71)</f>
        <v>45000</v>
      </c>
      <c r="C10" s="18">
        <f>SUM(M15:M71)</f>
        <v>8228.3777499999997</v>
      </c>
      <c r="D10" s="19">
        <f>SUM(T15:T71)</f>
        <v>105666.45149999995</v>
      </c>
      <c r="E10" s="87" t="s">
        <v>76</v>
      </c>
      <c r="F10" s="86" t="s">
        <v>77</v>
      </c>
      <c r="L10" s="2"/>
    </row>
    <row r="11" spans="1:21" x14ac:dyDescent="0.25">
      <c r="A11" s="20" t="s">
        <v>0</v>
      </c>
      <c r="B11" s="21">
        <f>SUM(B9:B10)</f>
        <v>67500</v>
      </c>
      <c r="C11" s="21">
        <f t="shared" ref="C11:D11" si="1">SUM(C9:C10)</f>
        <v>14142.505000000001</v>
      </c>
      <c r="D11" s="22">
        <f t="shared" si="1"/>
        <v>148380.64499999996</v>
      </c>
      <c r="E11" s="2"/>
      <c r="L11" s="2"/>
    </row>
    <row r="12" spans="1:21" x14ac:dyDescent="0.25">
      <c r="B12" s="1"/>
      <c r="C12" s="1"/>
      <c r="D12" s="1"/>
      <c r="E12" s="1"/>
      <c r="F12" s="2"/>
      <c r="M12" s="2"/>
    </row>
    <row r="13" spans="1:21" x14ac:dyDescent="0.25">
      <c r="B13" s="88" t="s">
        <v>9</v>
      </c>
      <c r="C13" s="89"/>
      <c r="D13" s="89"/>
      <c r="E13" s="89"/>
      <c r="F13" s="90"/>
      <c r="I13" s="88" t="s">
        <v>10</v>
      </c>
      <c r="J13" s="89"/>
      <c r="K13" s="89"/>
      <c r="L13" s="89"/>
      <c r="M13" s="90"/>
      <c r="P13" s="88" t="s">
        <v>11</v>
      </c>
      <c r="Q13" s="89"/>
      <c r="R13" s="89"/>
      <c r="S13" s="89"/>
      <c r="T13" s="90"/>
    </row>
    <row r="14" spans="1:21" x14ac:dyDescent="0.25">
      <c r="A14" s="31" t="s">
        <v>12</v>
      </c>
      <c r="B14" s="9" t="s">
        <v>5</v>
      </c>
      <c r="C14" s="9" t="s">
        <v>2</v>
      </c>
      <c r="D14" s="13" t="s">
        <v>1</v>
      </c>
      <c r="E14" s="13" t="s">
        <v>4</v>
      </c>
      <c r="F14" s="14" t="s">
        <v>6</v>
      </c>
      <c r="I14" s="9" t="s">
        <v>5</v>
      </c>
      <c r="J14" s="9" t="s">
        <v>2</v>
      </c>
      <c r="K14" s="13" t="s">
        <v>1</v>
      </c>
      <c r="L14" s="13" t="s">
        <v>4</v>
      </c>
      <c r="M14" s="14" t="s">
        <v>6</v>
      </c>
      <c r="P14" s="9" t="s">
        <v>5</v>
      </c>
      <c r="Q14" s="9" t="s">
        <v>2</v>
      </c>
      <c r="R14" s="13" t="s">
        <v>1</v>
      </c>
      <c r="S14" s="13" t="s">
        <v>4</v>
      </c>
      <c r="T14" s="14" t="s">
        <v>6</v>
      </c>
    </row>
    <row r="15" spans="1:21" x14ac:dyDescent="0.25">
      <c r="A15">
        <v>0</v>
      </c>
      <c r="F15" s="2"/>
      <c r="M15" s="2"/>
      <c r="T15" s="2"/>
    </row>
    <row r="16" spans="1:21" x14ac:dyDescent="0.25">
      <c r="A16">
        <v>1</v>
      </c>
      <c r="E16" s="2">
        <v>6000000</v>
      </c>
      <c r="F16" s="2">
        <f>0.05%*E16</f>
        <v>3000</v>
      </c>
      <c r="G16">
        <v>2014</v>
      </c>
      <c r="L16" s="2">
        <v>1000000</v>
      </c>
      <c r="M16" s="2">
        <f>0.05%*L16</f>
        <v>500</v>
      </c>
      <c r="N16">
        <v>2014</v>
      </c>
      <c r="S16" s="2">
        <v>5000000</v>
      </c>
      <c r="T16" s="2">
        <f>0.05%*S16</f>
        <v>2500</v>
      </c>
      <c r="U16">
        <v>2014</v>
      </c>
    </row>
    <row r="17" spans="1:21" x14ac:dyDescent="0.25">
      <c r="A17">
        <v>2</v>
      </c>
      <c r="E17" s="2"/>
      <c r="F17" s="2">
        <v>0</v>
      </c>
      <c r="L17" s="2">
        <v>1000000</v>
      </c>
      <c r="M17" s="2">
        <f t="shared" ref="M17:M23" si="2">0.05%*L17</f>
        <v>500</v>
      </c>
      <c r="N17">
        <v>2015</v>
      </c>
      <c r="S17" s="2">
        <v>7000000</v>
      </c>
      <c r="T17" s="2">
        <f t="shared" ref="T17:T23" si="3">0.05%*S17</f>
        <v>3500</v>
      </c>
      <c r="U17">
        <v>2015</v>
      </c>
    </row>
    <row r="18" spans="1:21" x14ac:dyDescent="0.25">
      <c r="A18">
        <v>3</v>
      </c>
      <c r="E18" s="2"/>
      <c r="F18" s="2">
        <f t="shared" ref="F18:F23" si="4">0.05%*E18</f>
        <v>0</v>
      </c>
      <c r="L18" s="2"/>
      <c r="M18" s="2">
        <f t="shared" si="2"/>
        <v>0</v>
      </c>
      <c r="S18" s="2"/>
      <c r="T18" s="2">
        <f t="shared" si="3"/>
        <v>0</v>
      </c>
    </row>
    <row r="19" spans="1:21" x14ac:dyDescent="0.25">
      <c r="A19">
        <v>4</v>
      </c>
      <c r="F19" s="2">
        <f t="shared" si="4"/>
        <v>0</v>
      </c>
      <c r="M19" s="2">
        <f t="shared" si="2"/>
        <v>0</v>
      </c>
      <c r="S19" s="2"/>
      <c r="T19" s="2">
        <f t="shared" si="3"/>
        <v>0</v>
      </c>
    </row>
    <row r="20" spans="1:21" x14ac:dyDescent="0.25">
      <c r="A20">
        <v>5</v>
      </c>
      <c r="F20" s="2">
        <f t="shared" si="4"/>
        <v>0</v>
      </c>
      <c r="M20" s="2">
        <f t="shared" si="2"/>
        <v>0</v>
      </c>
      <c r="S20" s="2"/>
      <c r="T20" s="2">
        <f t="shared" si="3"/>
        <v>0</v>
      </c>
    </row>
    <row r="21" spans="1:21" x14ac:dyDescent="0.25">
      <c r="A21">
        <v>5</v>
      </c>
      <c r="F21" s="2">
        <f t="shared" si="4"/>
        <v>0</v>
      </c>
      <c r="M21" s="2">
        <f t="shared" si="2"/>
        <v>0</v>
      </c>
      <c r="S21" s="2"/>
      <c r="T21" s="2">
        <f t="shared" si="3"/>
        <v>0</v>
      </c>
    </row>
    <row r="22" spans="1:21" x14ac:dyDescent="0.25">
      <c r="A22">
        <v>6</v>
      </c>
      <c r="F22" s="2">
        <f t="shared" si="4"/>
        <v>0</v>
      </c>
      <c r="M22" s="2">
        <f t="shared" si="2"/>
        <v>0</v>
      </c>
      <c r="S22" s="2"/>
      <c r="T22" s="2">
        <f t="shared" si="3"/>
        <v>0</v>
      </c>
    </row>
    <row r="23" spans="1:21" s="26" customFormat="1" x14ac:dyDescent="0.25">
      <c r="A23" s="26">
        <v>7</v>
      </c>
      <c r="F23" s="28">
        <f t="shared" si="4"/>
        <v>0</v>
      </c>
      <c r="M23" s="28">
        <f t="shared" si="2"/>
        <v>0</v>
      </c>
      <c r="S23" s="28"/>
      <c r="T23" s="28">
        <f t="shared" si="3"/>
        <v>0</v>
      </c>
    </row>
    <row r="24" spans="1:21" s="30" customFormat="1" x14ac:dyDescent="0.25">
      <c r="A24" s="34" t="s">
        <v>14</v>
      </c>
      <c r="F24" s="18"/>
      <c r="M24" s="18"/>
      <c r="S24" s="18"/>
      <c r="T24" s="18"/>
    </row>
    <row r="25" spans="1:21" x14ac:dyDescent="0.25">
      <c r="A25" s="12">
        <v>0</v>
      </c>
      <c r="B25" s="1">
        <f>B3</f>
        <v>8000000</v>
      </c>
      <c r="C25" s="1"/>
      <c r="D25" s="1"/>
      <c r="E25" s="1">
        <f>B25-D25</f>
        <v>8000000</v>
      </c>
      <c r="F25" s="2">
        <f>0.05%*E25</f>
        <v>4000</v>
      </c>
      <c r="G25">
        <v>2015</v>
      </c>
      <c r="H25" s="12">
        <v>0</v>
      </c>
      <c r="I25" s="1">
        <f>C3</f>
        <v>2628501</v>
      </c>
      <c r="J25" s="1"/>
      <c r="K25" s="1"/>
      <c r="L25" s="1">
        <f>I25-K25</f>
        <v>2628501</v>
      </c>
      <c r="M25" s="2">
        <f>0.05%*L25</f>
        <v>1314.2505000000001</v>
      </c>
      <c r="N25">
        <v>2016</v>
      </c>
      <c r="O25" s="12">
        <v>0</v>
      </c>
      <c r="P25" s="1">
        <f>D3</f>
        <v>18984086</v>
      </c>
      <c r="Q25" s="1"/>
      <c r="R25" s="1"/>
      <c r="S25" s="1">
        <f>P25-R25</f>
        <v>18984086</v>
      </c>
      <c r="T25" s="2">
        <f>0.05%*S25</f>
        <v>9492.0429999999997</v>
      </c>
      <c r="U25">
        <v>2016</v>
      </c>
    </row>
    <row r="26" spans="1:21" x14ac:dyDescent="0.25">
      <c r="A26" s="12">
        <f t="shared" ref="A26:A89" si="5">IF(A25&lt;$B$5,A25+1,"")</f>
        <v>1</v>
      </c>
      <c r="B26" s="1">
        <f>E25</f>
        <v>8000000</v>
      </c>
      <c r="C26" s="1">
        <f>IF(B26&lt;&gt;"",$B$4*B26,0)</f>
        <v>300000</v>
      </c>
      <c r="D26" s="1">
        <f>IF(A26&lt;$B$5+1,$B$6,0)</f>
        <v>400000</v>
      </c>
      <c r="E26" s="1">
        <f t="shared" ref="E26:E50" si="6">B26-D26</f>
        <v>7600000</v>
      </c>
      <c r="F26" s="2">
        <f t="shared" ref="F26:F50" si="7">0.05%*E26</f>
        <v>3800</v>
      </c>
      <c r="G26">
        <v>2016</v>
      </c>
      <c r="H26" s="12">
        <f>IF(H25&lt;$C$5,H25+1,"")</f>
        <v>1</v>
      </c>
      <c r="I26" s="1">
        <f>L25</f>
        <v>2628501</v>
      </c>
      <c r="J26" s="1">
        <f>IF(I26&lt;&gt;"",$C$4*I26,0)</f>
        <v>42240.01107</v>
      </c>
      <c r="K26" s="1">
        <f>IF(H26&lt;$C$5+1,$C$6,0)</f>
        <v>262850.09999999998</v>
      </c>
      <c r="L26" s="1">
        <f t="shared" ref="L26:L50" si="8">I26-K26</f>
        <v>2365650.9</v>
      </c>
      <c r="M26" s="2">
        <f t="shared" ref="M26:M50" si="9">0.05%*L26</f>
        <v>1182.82545</v>
      </c>
      <c r="N26">
        <v>2017</v>
      </c>
      <c r="O26" s="12">
        <f>IF(O25&lt;$D$5,O25+1,"")</f>
        <v>1</v>
      </c>
      <c r="P26" s="1">
        <f>S25</f>
        <v>18984086</v>
      </c>
      <c r="Q26" s="1">
        <f>IF(P26&lt;&gt;"",$D$4*P26,0)</f>
        <v>305074.26202000002</v>
      </c>
      <c r="R26" s="1">
        <f>IF(O26&lt;$D$5+1,$D$6,0)</f>
        <v>949204.3</v>
      </c>
      <c r="S26" s="1">
        <f t="shared" ref="S26:S50" si="10">P26-R26</f>
        <v>18034881.699999999</v>
      </c>
      <c r="T26" s="2">
        <f t="shared" ref="T26:T50" si="11">0.05%*S26</f>
        <v>9017.440849999999</v>
      </c>
      <c r="U26">
        <v>2017</v>
      </c>
    </row>
    <row r="27" spans="1:21" x14ac:dyDescent="0.25">
      <c r="A27" s="12">
        <f t="shared" si="5"/>
        <v>2</v>
      </c>
      <c r="B27" s="1">
        <f t="shared" ref="B27:B50" si="12">E26</f>
        <v>7600000</v>
      </c>
      <c r="C27" s="1">
        <f t="shared" ref="C27:C50" si="13">IF(B27&lt;&gt;"",$B$4*B27,0)</f>
        <v>285000</v>
      </c>
      <c r="D27" s="1">
        <f t="shared" ref="D27:D50" si="14">IF(A27&lt;$B$5+1,$B$6,0)</f>
        <v>400000</v>
      </c>
      <c r="E27" s="1">
        <f t="shared" si="6"/>
        <v>7200000</v>
      </c>
      <c r="F27" s="2">
        <f t="shared" si="7"/>
        <v>3600</v>
      </c>
      <c r="G27">
        <v>2017</v>
      </c>
      <c r="H27" s="12">
        <f t="shared" ref="H27:H50" si="15">IF(H26&lt;$C$5,H26+1,"")</f>
        <v>2</v>
      </c>
      <c r="I27" s="1">
        <f t="shared" ref="I27:I50" si="16">L26</f>
        <v>2365650.9</v>
      </c>
      <c r="J27" s="1">
        <f t="shared" ref="J27:J50" si="17">IF(I27&lt;&gt;"",$C$4*I27,0)</f>
        <v>38016.009963000004</v>
      </c>
      <c r="K27" s="1">
        <f t="shared" ref="K27:K50" si="18">IF(H27&lt;$C$5+1,$C$6,0)</f>
        <v>262850.09999999998</v>
      </c>
      <c r="L27" s="1">
        <f t="shared" si="8"/>
        <v>2102800.7999999998</v>
      </c>
      <c r="M27" s="2">
        <f t="shared" si="9"/>
        <v>1051.4004</v>
      </c>
      <c r="N27">
        <v>2018</v>
      </c>
      <c r="O27" s="12">
        <f t="shared" ref="O27:O50" si="19">IF(O26&lt;$D$5,O26+1,"")</f>
        <v>2</v>
      </c>
      <c r="P27" s="1">
        <f t="shared" ref="P27:P50" si="20">S26</f>
        <v>18034881.699999999</v>
      </c>
      <c r="Q27" s="1">
        <f t="shared" ref="Q27:Q50" si="21">IF(P27&lt;&gt;"",$D$4*P27,0)</f>
        <v>289820.54891900002</v>
      </c>
      <c r="R27" s="1">
        <f t="shared" ref="R27:R50" si="22">IF(O27&lt;$D$5+1,$D$6,0)</f>
        <v>949204.3</v>
      </c>
      <c r="S27" s="1">
        <f t="shared" si="10"/>
        <v>17085677.399999999</v>
      </c>
      <c r="T27" s="2">
        <f t="shared" si="11"/>
        <v>8542.8387000000002</v>
      </c>
      <c r="U27">
        <v>2018</v>
      </c>
    </row>
    <row r="28" spans="1:21" x14ac:dyDescent="0.25">
      <c r="A28" s="12">
        <f t="shared" si="5"/>
        <v>3</v>
      </c>
      <c r="B28" s="1">
        <f t="shared" si="12"/>
        <v>7200000</v>
      </c>
      <c r="C28" s="1">
        <f t="shared" si="13"/>
        <v>270000</v>
      </c>
      <c r="D28" s="1">
        <f t="shared" si="14"/>
        <v>400000</v>
      </c>
      <c r="E28" s="1">
        <f t="shared" si="6"/>
        <v>6800000</v>
      </c>
      <c r="F28" s="2">
        <f t="shared" si="7"/>
        <v>3400</v>
      </c>
      <c r="G28">
        <v>2018</v>
      </c>
      <c r="H28" s="12">
        <f t="shared" si="15"/>
        <v>3</v>
      </c>
      <c r="I28" s="1">
        <f t="shared" si="16"/>
        <v>2102800.7999999998</v>
      </c>
      <c r="J28" s="1">
        <f t="shared" si="17"/>
        <v>33792.008856</v>
      </c>
      <c r="K28" s="1">
        <f t="shared" si="18"/>
        <v>262850.09999999998</v>
      </c>
      <c r="L28" s="1">
        <f t="shared" si="8"/>
        <v>1839950.6999999997</v>
      </c>
      <c r="M28" s="2">
        <f t="shared" si="9"/>
        <v>919.97534999999993</v>
      </c>
      <c r="N28">
        <v>2019</v>
      </c>
      <c r="O28" s="12">
        <f t="shared" si="19"/>
        <v>3</v>
      </c>
      <c r="P28" s="1">
        <f t="shared" si="20"/>
        <v>17085677.399999999</v>
      </c>
      <c r="Q28" s="1">
        <f t="shared" si="21"/>
        <v>274566.83581800002</v>
      </c>
      <c r="R28" s="1">
        <f t="shared" si="22"/>
        <v>949204.3</v>
      </c>
      <c r="S28" s="1">
        <f t="shared" si="10"/>
        <v>16136473.099999998</v>
      </c>
      <c r="T28" s="2">
        <f t="shared" si="11"/>
        <v>8068.2365499999987</v>
      </c>
      <c r="U28">
        <v>2019</v>
      </c>
    </row>
    <row r="29" spans="1:21" x14ac:dyDescent="0.25">
      <c r="A29" s="12">
        <f t="shared" si="5"/>
        <v>4</v>
      </c>
      <c r="B29" s="1">
        <f t="shared" si="12"/>
        <v>6800000</v>
      </c>
      <c r="C29" s="1">
        <f t="shared" si="13"/>
        <v>255000</v>
      </c>
      <c r="D29" s="1">
        <f t="shared" si="14"/>
        <v>400000</v>
      </c>
      <c r="E29" s="1">
        <f t="shared" si="6"/>
        <v>6400000</v>
      </c>
      <c r="F29" s="2">
        <f t="shared" si="7"/>
        <v>3200</v>
      </c>
      <c r="G29">
        <v>2019</v>
      </c>
      <c r="H29" s="12">
        <f t="shared" si="15"/>
        <v>4</v>
      </c>
      <c r="I29" s="1">
        <f t="shared" si="16"/>
        <v>1839950.6999999997</v>
      </c>
      <c r="J29" s="1">
        <f t="shared" si="17"/>
        <v>29568.007748999997</v>
      </c>
      <c r="K29" s="1">
        <f t="shared" si="18"/>
        <v>262850.09999999998</v>
      </c>
      <c r="L29" s="1">
        <f t="shared" si="8"/>
        <v>1577100.5999999996</v>
      </c>
      <c r="M29" s="2">
        <f t="shared" si="9"/>
        <v>788.55029999999988</v>
      </c>
      <c r="N29">
        <v>2020</v>
      </c>
      <c r="O29" s="12">
        <f t="shared" si="19"/>
        <v>4</v>
      </c>
      <c r="P29" s="1">
        <f t="shared" si="20"/>
        <v>16136473.099999998</v>
      </c>
      <c r="Q29" s="1">
        <f t="shared" si="21"/>
        <v>259313.12271699999</v>
      </c>
      <c r="R29" s="1">
        <f t="shared" si="22"/>
        <v>949204.3</v>
      </c>
      <c r="S29" s="1">
        <f t="shared" si="10"/>
        <v>15187268.799999997</v>
      </c>
      <c r="T29" s="2">
        <f t="shared" si="11"/>
        <v>7593.634399999999</v>
      </c>
      <c r="U29">
        <v>2020</v>
      </c>
    </row>
    <row r="30" spans="1:21" x14ac:dyDescent="0.25">
      <c r="A30" s="12">
        <f t="shared" si="5"/>
        <v>5</v>
      </c>
      <c r="B30" s="1">
        <f t="shared" si="12"/>
        <v>6400000</v>
      </c>
      <c r="C30" s="1">
        <f t="shared" si="13"/>
        <v>240000</v>
      </c>
      <c r="D30" s="1">
        <f t="shared" si="14"/>
        <v>400000</v>
      </c>
      <c r="E30" s="1">
        <f t="shared" si="6"/>
        <v>6000000</v>
      </c>
      <c r="F30" s="2">
        <f t="shared" si="7"/>
        <v>3000</v>
      </c>
      <c r="G30">
        <v>2020</v>
      </c>
      <c r="H30" s="12">
        <f t="shared" si="15"/>
        <v>5</v>
      </c>
      <c r="I30" s="1">
        <f t="shared" si="16"/>
        <v>1577100.5999999996</v>
      </c>
      <c r="J30" s="1">
        <f t="shared" si="17"/>
        <v>25344.006641999997</v>
      </c>
      <c r="K30" s="1">
        <f t="shared" si="18"/>
        <v>262850.09999999998</v>
      </c>
      <c r="L30" s="1">
        <f t="shared" si="8"/>
        <v>1314250.4999999995</v>
      </c>
      <c r="M30" s="2">
        <f t="shared" si="9"/>
        <v>657.12524999999982</v>
      </c>
      <c r="N30">
        <v>2021</v>
      </c>
      <c r="O30" s="12">
        <f t="shared" si="19"/>
        <v>5</v>
      </c>
      <c r="P30" s="1">
        <f t="shared" si="20"/>
        <v>15187268.799999997</v>
      </c>
      <c r="Q30" s="1">
        <f t="shared" si="21"/>
        <v>244059.40961599996</v>
      </c>
      <c r="R30" s="1">
        <f t="shared" si="22"/>
        <v>949204.3</v>
      </c>
      <c r="S30" s="1">
        <f t="shared" si="10"/>
        <v>14238064.499999996</v>
      </c>
      <c r="T30" s="2">
        <f t="shared" si="11"/>
        <v>7119.0322499999984</v>
      </c>
      <c r="U30">
        <v>2021</v>
      </c>
    </row>
    <row r="31" spans="1:21" x14ac:dyDescent="0.25">
      <c r="A31" s="12">
        <f t="shared" si="5"/>
        <v>6</v>
      </c>
      <c r="B31" s="1">
        <f t="shared" si="12"/>
        <v>6000000</v>
      </c>
      <c r="C31" s="1">
        <f t="shared" si="13"/>
        <v>225000</v>
      </c>
      <c r="D31" s="1">
        <f t="shared" si="14"/>
        <v>400000</v>
      </c>
      <c r="E31" s="1">
        <f t="shared" si="6"/>
        <v>5600000</v>
      </c>
      <c r="F31" s="2">
        <f t="shared" si="7"/>
        <v>2800</v>
      </c>
      <c r="G31">
        <v>2021</v>
      </c>
      <c r="H31" s="12">
        <f t="shared" si="15"/>
        <v>6</v>
      </c>
      <c r="I31" s="1">
        <f t="shared" si="16"/>
        <v>1314250.4999999995</v>
      </c>
      <c r="J31" s="1">
        <f t="shared" si="17"/>
        <v>21120.005534999993</v>
      </c>
      <c r="K31" s="1">
        <f t="shared" si="18"/>
        <v>262850.09999999998</v>
      </c>
      <c r="L31" s="1">
        <f t="shared" si="8"/>
        <v>1051400.3999999994</v>
      </c>
      <c r="M31" s="2">
        <f t="shared" si="9"/>
        <v>525.70019999999977</v>
      </c>
      <c r="N31">
        <v>2022</v>
      </c>
      <c r="O31" s="12">
        <f t="shared" si="19"/>
        <v>6</v>
      </c>
      <c r="P31" s="1">
        <f t="shared" si="20"/>
        <v>14238064.499999996</v>
      </c>
      <c r="Q31" s="1">
        <f t="shared" si="21"/>
        <v>228805.69651499996</v>
      </c>
      <c r="R31" s="1">
        <f t="shared" si="22"/>
        <v>949204.3</v>
      </c>
      <c r="S31" s="1">
        <f t="shared" si="10"/>
        <v>13288860.199999996</v>
      </c>
      <c r="T31" s="2">
        <f t="shared" si="11"/>
        <v>6644.4300999999978</v>
      </c>
      <c r="U31">
        <v>2022</v>
      </c>
    </row>
    <row r="32" spans="1:21" x14ac:dyDescent="0.25">
      <c r="A32" s="12">
        <f t="shared" si="5"/>
        <v>7</v>
      </c>
      <c r="B32" s="1">
        <f t="shared" si="12"/>
        <v>5600000</v>
      </c>
      <c r="C32" s="1">
        <f t="shared" si="13"/>
        <v>210000</v>
      </c>
      <c r="D32" s="1">
        <f t="shared" si="14"/>
        <v>400000</v>
      </c>
      <c r="E32" s="1">
        <f t="shared" si="6"/>
        <v>5200000</v>
      </c>
      <c r="F32" s="2">
        <f t="shared" si="7"/>
        <v>2600</v>
      </c>
      <c r="G32">
        <v>2022</v>
      </c>
      <c r="H32" s="12">
        <f t="shared" si="15"/>
        <v>7</v>
      </c>
      <c r="I32" s="1">
        <f t="shared" si="16"/>
        <v>1051400.3999999994</v>
      </c>
      <c r="J32" s="1">
        <f t="shared" si="17"/>
        <v>16896.004427999993</v>
      </c>
      <c r="K32" s="1">
        <f t="shared" si="18"/>
        <v>262850.09999999998</v>
      </c>
      <c r="L32" s="1">
        <f t="shared" si="8"/>
        <v>788550.29999999946</v>
      </c>
      <c r="M32" s="2">
        <f t="shared" si="9"/>
        <v>394.27514999999971</v>
      </c>
      <c r="N32">
        <v>2023</v>
      </c>
      <c r="O32" s="12">
        <f t="shared" si="19"/>
        <v>7</v>
      </c>
      <c r="P32" s="1">
        <f t="shared" si="20"/>
        <v>13288860.199999996</v>
      </c>
      <c r="Q32" s="1">
        <f t="shared" si="21"/>
        <v>213551.98341399993</v>
      </c>
      <c r="R32" s="1">
        <f t="shared" si="22"/>
        <v>949204.3</v>
      </c>
      <c r="S32" s="1">
        <f t="shared" si="10"/>
        <v>12339655.899999995</v>
      </c>
      <c r="T32" s="2">
        <f t="shared" si="11"/>
        <v>6169.8279499999971</v>
      </c>
      <c r="U32">
        <v>2023</v>
      </c>
    </row>
    <row r="33" spans="1:21" x14ac:dyDescent="0.25">
      <c r="A33" s="12">
        <f t="shared" si="5"/>
        <v>8</v>
      </c>
      <c r="B33" s="1">
        <f t="shared" si="12"/>
        <v>5200000</v>
      </c>
      <c r="C33" s="1">
        <f t="shared" si="13"/>
        <v>195000</v>
      </c>
      <c r="D33" s="1">
        <f t="shared" si="14"/>
        <v>400000</v>
      </c>
      <c r="E33" s="1">
        <f t="shared" si="6"/>
        <v>4800000</v>
      </c>
      <c r="F33" s="2">
        <f t="shared" si="7"/>
        <v>2400</v>
      </c>
      <c r="G33">
        <v>2023</v>
      </c>
      <c r="H33" s="12">
        <f t="shared" si="15"/>
        <v>8</v>
      </c>
      <c r="I33" s="1">
        <f t="shared" si="16"/>
        <v>788550.29999999946</v>
      </c>
      <c r="J33" s="1">
        <f t="shared" si="17"/>
        <v>12672.003320999993</v>
      </c>
      <c r="K33" s="1">
        <f t="shared" si="18"/>
        <v>262850.09999999998</v>
      </c>
      <c r="L33" s="1">
        <f t="shared" si="8"/>
        <v>525700.19999999949</v>
      </c>
      <c r="M33" s="2">
        <f t="shared" si="9"/>
        <v>262.85009999999977</v>
      </c>
      <c r="N33">
        <v>2024</v>
      </c>
      <c r="O33" s="12">
        <f t="shared" si="19"/>
        <v>8</v>
      </c>
      <c r="P33" s="1">
        <f t="shared" si="20"/>
        <v>12339655.899999995</v>
      </c>
      <c r="Q33" s="1">
        <f t="shared" si="21"/>
        <v>198298.27031299993</v>
      </c>
      <c r="R33" s="1">
        <f t="shared" si="22"/>
        <v>949204.3</v>
      </c>
      <c r="S33" s="1">
        <f t="shared" si="10"/>
        <v>11390451.599999994</v>
      </c>
      <c r="T33" s="2">
        <f t="shared" si="11"/>
        <v>5695.2257999999974</v>
      </c>
      <c r="U33">
        <v>2024</v>
      </c>
    </row>
    <row r="34" spans="1:21" x14ac:dyDescent="0.25">
      <c r="A34" s="12">
        <f t="shared" si="5"/>
        <v>9</v>
      </c>
      <c r="B34" s="1">
        <f t="shared" si="12"/>
        <v>4800000</v>
      </c>
      <c r="C34" s="1">
        <f t="shared" si="13"/>
        <v>180000</v>
      </c>
      <c r="D34" s="1">
        <f t="shared" si="14"/>
        <v>400000</v>
      </c>
      <c r="E34" s="1">
        <f t="shared" si="6"/>
        <v>4400000</v>
      </c>
      <c r="F34" s="2">
        <f t="shared" si="7"/>
        <v>2200</v>
      </c>
      <c r="G34">
        <v>2024</v>
      </c>
      <c r="H34" s="12">
        <f t="shared" si="15"/>
        <v>9</v>
      </c>
      <c r="I34" s="1">
        <f t="shared" si="16"/>
        <v>525700.19999999949</v>
      </c>
      <c r="J34" s="1">
        <f t="shared" si="17"/>
        <v>8448.0022139999928</v>
      </c>
      <c r="K34" s="1">
        <f t="shared" si="18"/>
        <v>262850.09999999998</v>
      </c>
      <c r="L34" s="1">
        <f t="shared" si="8"/>
        <v>262850.09999999951</v>
      </c>
      <c r="M34" s="2">
        <f t="shared" si="9"/>
        <v>131.42504999999977</v>
      </c>
      <c r="N34">
        <v>2025</v>
      </c>
      <c r="O34" s="12">
        <f t="shared" si="19"/>
        <v>9</v>
      </c>
      <c r="P34" s="1">
        <f t="shared" si="20"/>
        <v>11390451.599999994</v>
      </c>
      <c r="Q34" s="1">
        <f t="shared" si="21"/>
        <v>183044.55721199993</v>
      </c>
      <c r="R34" s="1">
        <f t="shared" si="22"/>
        <v>949204.3</v>
      </c>
      <c r="S34" s="1">
        <f t="shared" si="10"/>
        <v>10441247.299999993</v>
      </c>
      <c r="T34" s="2">
        <f t="shared" si="11"/>
        <v>5220.6236499999968</v>
      </c>
      <c r="U34">
        <v>2025</v>
      </c>
    </row>
    <row r="35" spans="1:21" x14ac:dyDescent="0.25">
      <c r="A35" s="12">
        <f t="shared" si="5"/>
        <v>10</v>
      </c>
      <c r="B35" s="1">
        <f t="shared" si="12"/>
        <v>4400000</v>
      </c>
      <c r="C35" s="1">
        <f t="shared" si="13"/>
        <v>165000</v>
      </c>
      <c r="D35" s="1">
        <f t="shared" si="14"/>
        <v>400000</v>
      </c>
      <c r="E35" s="1">
        <f t="shared" si="6"/>
        <v>4000000</v>
      </c>
      <c r="F35" s="2">
        <f t="shared" si="7"/>
        <v>2000</v>
      </c>
      <c r="G35">
        <v>2025</v>
      </c>
      <c r="H35" s="12">
        <f t="shared" si="15"/>
        <v>10</v>
      </c>
      <c r="I35" s="1">
        <f t="shared" si="16"/>
        <v>262850.09999999951</v>
      </c>
      <c r="J35" s="1">
        <f t="shared" si="17"/>
        <v>4224.0011069999928</v>
      </c>
      <c r="K35" s="1">
        <f t="shared" si="18"/>
        <v>262850.09999999998</v>
      </c>
      <c r="L35" s="1">
        <f t="shared" si="8"/>
        <v>-4.6566128730773926E-10</v>
      </c>
      <c r="M35" s="2">
        <f t="shared" si="9"/>
        <v>-2.3283064365386963E-13</v>
      </c>
      <c r="N35">
        <v>2026</v>
      </c>
      <c r="O35" s="12">
        <f t="shared" si="19"/>
        <v>10</v>
      </c>
      <c r="P35" s="1">
        <f t="shared" si="20"/>
        <v>10441247.299999993</v>
      </c>
      <c r="Q35" s="1">
        <f t="shared" si="21"/>
        <v>167790.8441109999</v>
      </c>
      <c r="R35" s="1">
        <f t="shared" si="22"/>
        <v>949204.3</v>
      </c>
      <c r="S35" s="1">
        <f t="shared" si="10"/>
        <v>9492042.9999999925</v>
      </c>
      <c r="T35" s="2">
        <f t="shared" si="11"/>
        <v>4746.0214999999962</v>
      </c>
      <c r="U35">
        <v>2026</v>
      </c>
    </row>
    <row r="36" spans="1:21" x14ac:dyDescent="0.25">
      <c r="A36" s="12">
        <f t="shared" si="5"/>
        <v>11</v>
      </c>
      <c r="B36" s="1">
        <f t="shared" si="12"/>
        <v>4000000</v>
      </c>
      <c r="C36" s="1">
        <f t="shared" si="13"/>
        <v>150000</v>
      </c>
      <c r="D36" s="1">
        <f t="shared" si="14"/>
        <v>400000</v>
      </c>
      <c r="E36" s="1">
        <f t="shared" si="6"/>
        <v>3600000</v>
      </c>
      <c r="F36" s="2">
        <f t="shared" si="7"/>
        <v>1800</v>
      </c>
      <c r="G36">
        <v>2026</v>
      </c>
      <c r="H36" t="str">
        <f t="shared" si="15"/>
        <v/>
      </c>
      <c r="I36" s="1">
        <f t="shared" si="16"/>
        <v>-4.6566128730773926E-10</v>
      </c>
      <c r="J36" s="1">
        <f t="shared" si="17"/>
        <v>-7.4831768870353703E-12</v>
      </c>
      <c r="K36" s="1">
        <f t="shared" si="18"/>
        <v>0</v>
      </c>
      <c r="L36" s="1">
        <f t="shared" si="8"/>
        <v>-4.6566128730773926E-10</v>
      </c>
      <c r="M36" s="2">
        <f t="shared" si="9"/>
        <v>-2.3283064365386963E-13</v>
      </c>
      <c r="O36" s="12">
        <f t="shared" si="19"/>
        <v>11</v>
      </c>
      <c r="P36" s="1">
        <f t="shared" si="20"/>
        <v>9492042.9999999925</v>
      </c>
      <c r="Q36" s="1">
        <f t="shared" si="21"/>
        <v>152537.1310099999</v>
      </c>
      <c r="R36" s="1">
        <f t="shared" si="22"/>
        <v>949204.3</v>
      </c>
      <c r="S36" s="1">
        <f t="shared" si="10"/>
        <v>8542838.6999999918</v>
      </c>
      <c r="T36" s="2">
        <f t="shared" si="11"/>
        <v>4271.4193499999956</v>
      </c>
      <c r="U36">
        <v>2027</v>
      </c>
    </row>
    <row r="37" spans="1:21" x14ac:dyDescent="0.25">
      <c r="A37" s="12">
        <f t="shared" si="5"/>
        <v>12</v>
      </c>
      <c r="B37" s="1">
        <f t="shared" si="12"/>
        <v>3600000</v>
      </c>
      <c r="C37" s="1">
        <f t="shared" si="13"/>
        <v>135000</v>
      </c>
      <c r="D37" s="1">
        <f t="shared" si="14"/>
        <v>400000</v>
      </c>
      <c r="E37" s="1">
        <f t="shared" si="6"/>
        <v>3200000</v>
      </c>
      <c r="F37" s="2">
        <f t="shared" si="7"/>
        <v>1600</v>
      </c>
      <c r="G37">
        <v>2027</v>
      </c>
      <c r="H37" t="str">
        <f t="shared" si="15"/>
        <v/>
      </c>
      <c r="I37" s="1">
        <f t="shared" si="16"/>
        <v>-4.6566128730773926E-10</v>
      </c>
      <c r="J37" s="1">
        <f t="shared" si="17"/>
        <v>-7.4831768870353703E-12</v>
      </c>
      <c r="K37" s="1">
        <f t="shared" si="18"/>
        <v>0</v>
      </c>
      <c r="L37" s="1">
        <f t="shared" si="8"/>
        <v>-4.6566128730773926E-10</v>
      </c>
      <c r="M37" s="2">
        <f t="shared" si="9"/>
        <v>-2.3283064365386963E-13</v>
      </c>
      <c r="O37" s="12">
        <f t="shared" si="19"/>
        <v>12</v>
      </c>
      <c r="P37" s="1">
        <f t="shared" si="20"/>
        <v>8542838.6999999918</v>
      </c>
      <c r="Q37" s="1">
        <f t="shared" si="21"/>
        <v>137283.41790899987</v>
      </c>
      <c r="R37" s="1">
        <f t="shared" si="22"/>
        <v>949204.3</v>
      </c>
      <c r="S37" s="1">
        <f t="shared" si="10"/>
        <v>7593634.399999992</v>
      </c>
      <c r="T37" s="2">
        <f t="shared" si="11"/>
        <v>3796.8171999999959</v>
      </c>
      <c r="U37">
        <v>2028</v>
      </c>
    </row>
    <row r="38" spans="1:21" x14ac:dyDescent="0.25">
      <c r="A38" s="12">
        <f t="shared" si="5"/>
        <v>13</v>
      </c>
      <c r="B38" s="1">
        <f t="shared" si="12"/>
        <v>3200000</v>
      </c>
      <c r="C38" s="1">
        <f t="shared" si="13"/>
        <v>120000</v>
      </c>
      <c r="D38" s="1">
        <f t="shared" si="14"/>
        <v>400000</v>
      </c>
      <c r="E38" s="1">
        <f t="shared" si="6"/>
        <v>2800000</v>
      </c>
      <c r="F38" s="2">
        <f t="shared" si="7"/>
        <v>1400</v>
      </c>
      <c r="G38">
        <v>2028</v>
      </c>
      <c r="H38" t="str">
        <f t="shared" si="15"/>
        <v/>
      </c>
      <c r="I38" s="1">
        <f t="shared" si="16"/>
        <v>-4.6566128730773926E-10</v>
      </c>
      <c r="J38" s="1">
        <f t="shared" si="17"/>
        <v>-7.4831768870353703E-12</v>
      </c>
      <c r="K38" s="1">
        <f t="shared" si="18"/>
        <v>0</v>
      </c>
      <c r="L38" s="1">
        <f t="shared" si="8"/>
        <v>-4.6566128730773926E-10</v>
      </c>
      <c r="M38" s="2">
        <f t="shared" si="9"/>
        <v>-2.3283064365386963E-13</v>
      </c>
      <c r="O38" s="12">
        <f t="shared" si="19"/>
        <v>13</v>
      </c>
      <c r="P38" s="1">
        <f t="shared" si="20"/>
        <v>7593634.399999992</v>
      </c>
      <c r="Q38" s="1">
        <f t="shared" si="21"/>
        <v>122029.70480799988</v>
      </c>
      <c r="R38" s="1">
        <f t="shared" si="22"/>
        <v>949204.3</v>
      </c>
      <c r="S38" s="1">
        <f t="shared" si="10"/>
        <v>6644430.0999999922</v>
      </c>
      <c r="T38" s="2">
        <f t="shared" si="11"/>
        <v>3322.2150499999962</v>
      </c>
      <c r="U38">
        <v>2029</v>
      </c>
    </row>
    <row r="39" spans="1:21" x14ac:dyDescent="0.25">
      <c r="A39" s="12">
        <f t="shared" si="5"/>
        <v>14</v>
      </c>
      <c r="B39" s="1">
        <f t="shared" si="12"/>
        <v>2800000</v>
      </c>
      <c r="C39" s="1">
        <f t="shared" si="13"/>
        <v>105000</v>
      </c>
      <c r="D39" s="1">
        <f t="shared" si="14"/>
        <v>400000</v>
      </c>
      <c r="E39" s="1">
        <f t="shared" si="6"/>
        <v>2400000</v>
      </c>
      <c r="F39" s="2">
        <f t="shared" si="7"/>
        <v>1200</v>
      </c>
      <c r="G39">
        <v>2029</v>
      </c>
      <c r="H39" t="str">
        <f t="shared" si="15"/>
        <v/>
      </c>
      <c r="I39" s="1">
        <f t="shared" si="16"/>
        <v>-4.6566128730773926E-10</v>
      </c>
      <c r="J39" s="1">
        <f t="shared" si="17"/>
        <v>-7.4831768870353703E-12</v>
      </c>
      <c r="K39" s="1">
        <f t="shared" si="18"/>
        <v>0</v>
      </c>
      <c r="L39" s="1">
        <f t="shared" si="8"/>
        <v>-4.6566128730773926E-10</v>
      </c>
      <c r="M39" s="2">
        <f t="shared" si="9"/>
        <v>-2.3283064365386963E-13</v>
      </c>
      <c r="O39" s="12">
        <f t="shared" si="19"/>
        <v>14</v>
      </c>
      <c r="P39" s="1">
        <f t="shared" si="20"/>
        <v>6644430.0999999922</v>
      </c>
      <c r="Q39" s="1">
        <f t="shared" si="21"/>
        <v>106775.99170699988</v>
      </c>
      <c r="R39" s="1">
        <f t="shared" si="22"/>
        <v>949204.3</v>
      </c>
      <c r="S39" s="1">
        <f t="shared" si="10"/>
        <v>5695225.7999999924</v>
      </c>
      <c r="T39" s="2">
        <f t="shared" si="11"/>
        <v>2847.6128999999964</v>
      </c>
      <c r="U39">
        <v>2030</v>
      </c>
    </row>
    <row r="40" spans="1:21" x14ac:dyDescent="0.25">
      <c r="A40" s="12">
        <f t="shared" si="5"/>
        <v>15</v>
      </c>
      <c r="B40" s="1">
        <f t="shared" si="12"/>
        <v>2400000</v>
      </c>
      <c r="C40" s="1">
        <f t="shared" si="13"/>
        <v>90000</v>
      </c>
      <c r="D40" s="1">
        <f t="shared" si="14"/>
        <v>400000</v>
      </c>
      <c r="E40" s="1">
        <f t="shared" si="6"/>
        <v>2000000</v>
      </c>
      <c r="F40" s="2">
        <f t="shared" si="7"/>
        <v>1000</v>
      </c>
      <c r="G40">
        <v>2030</v>
      </c>
      <c r="H40" t="str">
        <f t="shared" si="15"/>
        <v/>
      </c>
      <c r="I40" s="1">
        <f t="shared" si="16"/>
        <v>-4.6566128730773926E-10</v>
      </c>
      <c r="J40" s="1">
        <f t="shared" si="17"/>
        <v>-7.4831768870353703E-12</v>
      </c>
      <c r="K40" s="1">
        <f t="shared" si="18"/>
        <v>0</v>
      </c>
      <c r="L40" s="1">
        <f t="shared" si="8"/>
        <v>-4.6566128730773926E-10</v>
      </c>
      <c r="M40" s="2">
        <f t="shared" si="9"/>
        <v>-2.3283064365386963E-13</v>
      </c>
      <c r="O40" s="12">
        <f t="shared" si="19"/>
        <v>15</v>
      </c>
      <c r="P40" s="1">
        <f t="shared" si="20"/>
        <v>5695225.7999999924</v>
      </c>
      <c r="Q40" s="1">
        <f t="shared" si="21"/>
        <v>91522.278605999876</v>
      </c>
      <c r="R40" s="1">
        <f t="shared" si="22"/>
        <v>949204.3</v>
      </c>
      <c r="S40" s="1">
        <f t="shared" si="10"/>
        <v>4746021.4999999925</v>
      </c>
      <c r="T40" s="2">
        <f t="shared" si="11"/>
        <v>2373.0107499999963</v>
      </c>
      <c r="U40">
        <v>2031</v>
      </c>
    </row>
    <row r="41" spans="1:21" x14ac:dyDescent="0.25">
      <c r="A41" s="12">
        <f t="shared" si="5"/>
        <v>16</v>
      </c>
      <c r="B41" s="1">
        <f t="shared" si="12"/>
        <v>2000000</v>
      </c>
      <c r="C41" s="1">
        <f t="shared" si="13"/>
        <v>75000</v>
      </c>
      <c r="D41" s="1">
        <f t="shared" si="14"/>
        <v>400000</v>
      </c>
      <c r="E41" s="1">
        <f t="shared" si="6"/>
        <v>1600000</v>
      </c>
      <c r="F41" s="2">
        <f t="shared" si="7"/>
        <v>800</v>
      </c>
      <c r="G41">
        <v>2031</v>
      </c>
      <c r="H41" t="str">
        <f t="shared" si="15"/>
        <v/>
      </c>
      <c r="I41" s="1">
        <f t="shared" si="16"/>
        <v>-4.6566128730773926E-10</v>
      </c>
      <c r="J41" s="1">
        <f t="shared" si="17"/>
        <v>-7.4831768870353703E-12</v>
      </c>
      <c r="K41" s="1">
        <f t="shared" si="18"/>
        <v>0</v>
      </c>
      <c r="L41" s="1">
        <f t="shared" si="8"/>
        <v>-4.6566128730773926E-10</v>
      </c>
      <c r="M41" s="2">
        <f t="shared" si="9"/>
        <v>-2.3283064365386963E-13</v>
      </c>
      <c r="O41" s="12">
        <f t="shared" si="19"/>
        <v>16</v>
      </c>
      <c r="P41" s="1">
        <f t="shared" si="20"/>
        <v>4746021.4999999925</v>
      </c>
      <c r="Q41" s="1">
        <f t="shared" si="21"/>
        <v>76268.56550499989</v>
      </c>
      <c r="R41" s="1">
        <f t="shared" si="22"/>
        <v>949204.3</v>
      </c>
      <c r="S41" s="1">
        <f t="shared" si="10"/>
        <v>3796817.1999999927</v>
      </c>
      <c r="T41" s="2">
        <f t="shared" si="11"/>
        <v>1898.4085999999963</v>
      </c>
      <c r="U41">
        <v>2032</v>
      </c>
    </row>
    <row r="42" spans="1:21" x14ac:dyDescent="0.25">
      <c r="A42" s="12">
        <f t="shared" si="5"/>
        <v>17</v>
      </c>
      <c r="B42" s="1">
        <f t="shared" si="12"/>
        <v>1600000</v>
      </c>
      <c r="C42" s="1">
        <f t="shared" si="13"/>
        <v>60000</v>
      </c>
      <c r="D42" s="1">
        <f t="shared" si="14"/>
        <v>400000</v>
      </c>
      <c r="E42" s="1">
        <f t="shared" si="6"/>
        <v>1200000</v>
      </c>
      <c r="F42" s="2">
        <f t="shared" si="7"/>
        <v>600</v>
      </c>
      <c r="G42">
        <v>2032</v>
      </c>
      <c r="H42" t="str">
        <f t="shared" si="15"/>
        <v/>
      </c>
      <c r="I42" s="1">
        <f t="shared" si="16"/>
        <v>-4.6566128730773926E-10</v>
      </c>
      <c r="J42" s="1">
        <f t="shared" si="17"/>
        <v>-7.4831768870353703E-12</v>
      </c>
      <c r="K42" s="1">
        <f t="shared" si="18"/>
        <v>0</v>
      </c>
      <c r="L42" s="1">
        <f t="shared" si="8"/>
        <v>-4.6566128730773926E-10</v>
      </c>
      <c r="M42" s="2">
        <f t="shared" si="9"/>
        <v>-2.3283064365386963E-13</v>
      </c>
      <c r="O42" s="12">
        <f t="shared" si="19"/>
        <v>17</v>
      </c>
      <c r="P42" s="1">
        <f t="shared" si="20"/>
        <v>3796817.1999999927</v>
      </c>
      <c r="Q42" s="1">
        <f t="shared" si="21"/>
        <v>61014.852403999888</v>
      </c>
      <c r="R42" s="1">
        <f t="shared" si="22"/>
        <v>949204.3</v>
      </c>
      <c r="S42" s="1">
        <f t="shared" si="10"/>
        <v>2847612.8999999929</v>
      </c>
      <c r="T42" s="2">
        <f t="shared" si="11"/>
        <v>1423.8064499999964</v>
      </c>
      <c r="U42">
        <v>2033</v>
      </c>
    </row>
    <row r="43" spans="1:21" x14ac:dyDescent="0.25">
      <c r="A43" s="12">
        <f t="shared" si="5"/>
        <v>18</v>
      </c>
      <c r="B43" s="1">
        <f t="shared" si="12"/>
        <v>1200000</v>
      </c>
      <c r="C43" s="1">
        <f t="shared" si="13"/>
        <v>45000</v>
      </c>
      <c r="D43" s="1">
        <f t="shared" si="14"/>
        <v>400000</v>
      </c>
      <c r="E43" s="1">
        <f t="shared" si="6"/>
        <v>800000</v>
      </c>
      <c r="F43" s="2">
        <f t="shared" si="7"/>
        <v>400</v>
      </c>
      <c r="G43">
        <v>2033</v>
      </c>
      <c r="H43" t="str">
        <f t="shared" si="15"/>
        <v/>
      </c>
      <c r="I43" s="1">
        <f t="shared" si="16"/>
        <v>-4.6566128730773926E-10</v>
      </c>
      <c r="J43" s="1">
        <f t="shared" si="17"/>
        <v>-7.4831768870353703E-12</v>
      </c>
      <c r="K43" s="1">
        <f t="shared" si="18"/>
        <v>0</v>
      </c>
      <c r="L43" s="1">
        <f t="shared" si="8"/>
        <v>-4.6566128730773926E-10</v>
      </c>
      <c r="M43" s="2">
        <f t="shared" si="9"/>
        <v>-2.3283064365386963E-13</v>
      </c>
      <c r="O43" s="12">
        <f t="shared" si="19"/>
        <v>18</v>
      </c>
      <c r="P43" s="1">
        <f t="shared" si="20"/>
        <v>2847612.8999999929</v>
      </c>
      <c r="Q43" s="1">
        <f t="shared" si="21"/>
        <v>45761.139302999887</v>
      </c>
      <c r="R43" s="1">
        <f t="shared" si="22"/>
        <v>949204.3</v>
      </c>
      <c r="S43" s="1">
        <f t="shared" si="10"/>
        <v>1898408.5999999929</v>
      </c>
      <c r="T43" s="2">
        <f t="shared" si="11"/>
        <v>949.20429999999646</v>
      </c>
      <c r="U43">
        <v>2034</v>
      </c>
    </row>
    <row r="44" spans="1:21" x14ac:dyDescent="0.25">
      <c r="A44" s="12">
        <f t="shared" si="5"/>
        <v>19</v>
      </c>
      <c r="B44" s="1">
        <f t="shared" si="12"/>
        <v>800000</v>
      </c>
      <c r="C44" s="1">
        <f t="shared" si="13"/>
        <v>30000</v>
      </c>
      <c r="D44" s="1">
        <f t="shared" si="14"/>
        <v>400000</v>
      </c>
      <c r="E44" s="1">
        <f t="shared" si="6"/>
        <v>400000</v>
      </c>
      <c r="F44" s="2">
        <f t="shared" si="7"/>
        <v>200</v>
      </c>
      <c r="G44">
        <v>2034</v>
      </c>
      <c r="H44" t="str">
        <f t="shared" si="15"/>
        <v/>
      </c>
      <c r="I44" s="1">
        <f t="shared" si="16"/>
        <v>-4.6566128730773926E-10</v>
      </c>
      <c r="J44" s="1">
        <f t="shared" si="17"/>
        <v>-7.4831768870353703E-12</v>
      </c>
      <c r="K44" s="1">
        <f t="shared" si="18"/>
        <v>0</v>
      </c>
      <c r="L44" s="1">
        <f t="shared" si="8"/>
        <v>-4.6566128730773926E-10</v>
      </c>
      <c r="M44" s="2">
        <f t="shared" si="9"/>
        <v>-2.3283064365386963E-13</v>
      </c>
      <c r="O44" s="12">
        <f t="shared" si="19"/>
        <v>19</v>
      </c>
      <c r="P44" s="1">
        <f t="shared" si="20"/>
        <v>1898408.5999999929</v>
      </c>
      <c r="Q44" s="1">
        <f t="shared" si="21"/>
        <v>30507.426201999886</v>
      </c>
      <c r="R44" s="1">
        <f t="shared" si="22"/>
        <v>949204.3</v>
      </c>
      <c r="S44" s="1">
        <f t="shared" si="10"/>
        <v>949204.29999999283</v>
      </c>
      <c r="T44" s="2">
        <f t="shared" si="11"/>
        <v>474.60214999999641</v>
      </c>
      <c r="U44">
        <v>2035</v>
      </c>
    </row>
    <row r="45" spans="1:21" x14ac:dyDescent="0.25">
      <c r="A45" s="12">
        <f t="shared" si="5"/>
        <v>20</v>
      </c>
      <c r="B45" s="1">
        <f t="shared" si="12"/>
        <v>400000</v>
      </c>
      <c r="C45" s="1">
        <f t="shared" si="13"/>
        <v>15000</v>
      </c>
      <c r="D45" s="1">
        <f t="shared" si="14"/>
        <v>400000</v>
      </c>
      <c r="E45" s="1">
        <f t="shared" si="6"/>
        <v>0</v>
      </c>
      <c r="F45" s="2">
        <f t="shared" si="7"/>
        <v>0</v>
      </c>
      <c r="G45">
        <v>2035</v>
      </c>
      <c r="H45" t="str">
        <f t="shared" si="15"/>
        <v/>
      </c>
      <c r="I45" s="1">
        <f t="shared" si="16"/>
        <v>-4.6566128730773926E-10</v>
      </c>
      <c r="J45" s="1">
        <f t="shared" si="17"/>
        <v>-7.4831768870353703E-12</v>
      </c>
      <c r="K45" s="1">
        <f t="shared" si="18"/>
        <v>0</v>
      </c>
      <c r="L45" s="1">
        <f t="shared" si="8"/>
        <v>-4.6566128730773926E-10</v>
      </c>
      <c r="M45" s="2">
        <f t="shared" si="9"/>
        <v>-2.3283064365386963E-13</v>
      </c>
      <c r="O45" s="12">
        <f t="shared" si="19"/>
        <v>20</v>
      </c>
      <c r="P45" s="1">
        <f t="shared" si="20"/>
        <v>949204.29999999283</v>
      </c>
      <c r="Q45" s="1">
        <f t="shared" si="21"/>
        <v>15253.713100999885</v>
      </c>
      <c r="R45" s="1">
        <f t="shared" si="22"/>
        <v>949204.3</v>
      </c>
      <c r="S45" s="1">
        <f t="shared" si="10"/>
        <v>-7.2177499532699585E-9</v>
      </c>
      <c r="T45" s="2">
        <f t="shared" si="11"/>
        <v>-3.6088749766349792E-12</v>
      </c>
      <c r="U45">
        <v>2036</v>
      </c>
    </row>
    <row r="46" spans="1:21" x14ac:dyDescent="0.25">
      <c r="A46" s="12" t="str">
        <f t="shared" si="5"/>
        <v/>
      </c>
      <c r="B46" s="1">
        <f t="shared" si="12"/>
        <v>0</v>
      </c>
      <c r="C46" s="1">
        <f t="shared" si="13"/>
        <v>0</v>
      </c>
      <c r="D46" s="1">
        <f t="shared" si="14"/>
        <v>0</v>
      </c>
      <c r="E46" s="1">
        <f t="shared" si="6"/>
        <v>0</v>
      </c>
      <c r="F46" s="2">
        <f>0.05%*E46</f>
        <v>0</v>
      </c>
      <c r="H46" t="str">
        <f t="shared" si="15"/>
        <v/>
      </c>
      <c r="I46" s="1">
        <f t="shared" si="16"/>
        <v>-4.6566128730773926E-10</v>
      </c>
      <c r="J46" s="1">
        <f t="shared" si="17"/>
        <v>-7.4831768870353703E-12</v>
      </c>
      <c r="K46" s="1">
        <f t="shared" si="18"/>
        <v>0</v>
      </c>
      <c r="L46" s="1">
        <f t="shared" si="8"/>
        <v>-4.6566128730773926E-10</v>
      </c>
      <c r="M46" s="2">
        <f t="shared" si="9"/>
        <v>-2.3283064365386963E-13</v>
      </c>
      <c r="O46" s="12" t="str">
        <f t="shared" si="19"/>
        <v/>
      </c>
      <c r="P46" s="1">
        <f t="shared" si="20"/>
        <v>-7.2177499532699585E-9</v>
      </c>
      <c r="Q46" s="1">
        <f t="shared" si="21"/>
        <v>-1.1598924174904823E-10</v>
      </c>
      <c r="R46" s="1">
        <f t="shared" si="22"/>
        <v>0</v>
      </c>
      <c r="S46" s="1">
        <f t="shared" si="10"/>
        <v>-7.2177499532699585E-9</v>
      </c>
      <c r="T46" s="2">
        <f t="shared" si="11"/>
        <v>-3.6088749766349792E-12</v>
      </c>
    </row>
    <row r="47" spans="1:21" x14ac:dyDescent="0.25">
      <c r="A47" s="12" t="str">
        <f t="shared" si="5"/>
        <v/>
      </c>
      <c r="B47" s="1">
        <f t="shared" si="12"/>
        <v>0</v>
      </c>
      <c r="C47" s="1">
        <f t="shared" si="13"/>
        <v>0</v>
      </c>
      <c r="D47" s="1">
        <f t="shared" si="14"/>
        <v>0</v>
      </c>
      <c r="E47" s="1">
        <f t="shared" si="6"/>
        <v>0</v>
      </c>
      <c r="F47" s="2">
        <f t="shared" si="7"/>
        <v>0</v>
      </c>
      <c r="H47" t="str">
        <f t="shared" si="15"/>
        <v/>
      </c>
      <c r="I47" s="1">
        <f t="shared" si="16"/>
        <v>-4.6566128730773926E-10</v>
      </c>
      <c r="J47" s="1">
        <f t="shared" si="17"/>
        <v>-7.4831768870353703E-12</v>
      </c>
      <c r="K47" s="1">
        <f t="shared" si="18"/>
        <v>0</v>
      </c>
      <c r="L47" s="1">
        <f t="shared" si="8"/>
        <v>-4.6566128730773926E-10</v>
      </c>
      <c r="M47" s="2">
        <f t="shared" si="9"/>
        <v>-2.3283064365386963E-13</v>
      </c>
      <c r="O47" s="12" t="str">
        <f t="shared" si="19"/>
        <v/>
      </c>
      <c r="P47" s="1">
        <f t="shared" si="20"/>
        <v>-7.2177499532699585E-9</v>
      </c>
      <c r="Q47" s="1">
        <f t="shared" si="21"/>
        <v>-1.1598924174904823E-10</v>
      </c>
      <c r="R47" s="1">
        <f t="shared" si="22"/>
        <v>0</v>
      </c>
      <c r="S47" s="1">
        <f t="shared" si="10"/>
        <v>-7.2177499532699585E-9</v>
      </c>
      <c r="T47" s="2">
        <f t="shared" si="11"/>
        <v>-3.6088749766349792E-12</v>
      </c>
    </row>
    <row r="48" spans="1:21" x14ac:dyDescent="0.25">
      <c r="A48" s="12" t="str">
        <f t="shared" si="5"/>
        <v/>
      </c>
      <c r="B48" s="1">
        <f t="shared" si="12"/>
        <v>0</v>
      </c>
      <c r="C48" s="1">
        <f t="shared" si="13"/>
        <v>0</v>
      </c>
      <c r="D48" s="1">
        <f t="shared" si="14"/>
        <v>0</v>
      </c>
      <c r="E48" s="1">
        <f t="shared" si="6"/>
        <v>0</v>
      </c>
      <c r="F48" s="2">
        <f t="shared" si="7"/>
        <v>0</v>
      </c>
      <c r="H48" t="str">
        <f t="shared" si="15"/>
        <v/>
      </c>
      <c r="I48" s="1">
        <f t="shared" si="16"/>
        <v>-4.6566128730773926E-10</v>
      </c>
      <c r="J48" s="1">
        <f t="shared" si="17"/>
        <v>-7.4831768870353703E-12</v>
      </c>
      <c r="K48" s="1">
        <f t="shared" si="18"/>
        <v>0</v>
      </c>
      <c r="L48" s="1">
        <f t="shared" si="8"/>
        <v>-4.6566128730773926E-10</v>
      </c>
      <c r="M48" s="2">
        <f t="shared" si="9"/>
        <v>-2.3283064365386963E-13</v>
      </c>
      <c r="O48" s="12" t="str">
        <f t="shared" si="19"/>
        <v/>
      </c>
      <c r="P48" s="1">
        <f t="shared" si="20"/>
        <v>-7.2177499532699585E-9</v>
      </c>
      <c r="Q48" s="1">
        <f t="shared" si="21"/>
        <v>-1.1598924174904823E-10</v>
      </c>
      <c r="R48" s="1">
        <f t="shared" si="22"/>
        <v>0</v>
      </c>
      <c r="S48" s="1">
        <f t="shared" si="10"/>
        <v>-7.2177499532699585E-9</v>
      </c>
      <c r="T48" s="2">
        <f t="shared" si="11"/>
        <v>-3.6088749766349792E-12</v>
      </c>
    </row>
    <row r="49" spans="1:20" x14ac:dyDescent="0.25">
      <c r="A49" s="12" t="str">
        <f t="shared" si="5"/>
        <v/>
      </c>
      <c r="B49" s="1">
        <f t="shared" si="12"/>
        <v>0</v>
      </c>
      <c r="C49" s="1">
        <f t="shared" si="13"/>
        <v>0</v>
      </c>
      <c r="D49" s="1">
        <f t="shared" si="14"/>
        <v>0</v>
      </c>
      <c r="E49" s="1">
        <f t="shared" si="6"/>
        <v>0</v>
      </c>
      <c r="F49" s="2">
        <f t="shared" si="7"/>
        <v>0</v>
      </c>
      <c r="H49" t="str">
        <f t="shared" si="15"/>
        <v/>
      </c>
      <c r="I49" s="1">
        <f t="shared" si="16"/>
        <v>-4.6566128730773926E-10</v>
      </c>
      <c r="J49" s="1">
        <f t="shared" si="17"/>
        <v>-7.4831768870353703E-12</v>
      </c>
      <c r="K49" s="1">
        <f t="shared" si="18"/>
        <v>0</v>
      </c>
      <c r="L49" s="1">
        <f t="shared" si="8"/>
        <v>-4.6566128730773926E-10</v>
      </c>
      <c r="M49" s="2">
        <f t="shared" si="9"/>
        <v>-2.3283064365386963E-13</v>
      </c>
      <c r="O49" s="12" t="str">
        <f t="shared" si="19"/>
        <v/>
      </c>
      <c r="P49" s="1">
        <f t="shared" si="20"/>
        <v>-7.2177499532699585E-9</v>
      </c>
      <c r="Q49" s="1">
        <f t="shared" si="21"/>
        <v>-1.1598924174904823E-10</v>
      </c>
      <c r="R49" s="1">
        <f t="shared" si="22"/>
        <v>0</v>
      </c>
      <c r="S49" s="1">
        <f t="shared" si="10"/>
        <v>-7.2177499532699585E-9</v>
      </c>
      <c r="T49" s="2">
        <f t="shared" si="11"/>
        <v>-3.6088749766349792E-12</v>
      </c>
    </row>
    <row r="50" spans="1:20" x14ac:dyDescent="0.25">
      <c r="A50" s="12" t="str">
        <f t="shared" si="5"/>
        <v/>
      </c>
      <c r="B50" s="1">
        <f t="shared" si="12"/>
        <v>0</v>
      </c>
      <c r="C50" s="1">
        <f t="shared" si="13"/>
        <v>0</v>
      </c>
      <c r="D50" s="1">
        <f t="shared" si="14"/>
        <v>0</v>
      </c>
      <c r="E50" s="1">
        <f t="shared" si="6"/>
        <v>0</v>
      </c>
      <c r="F50" s="2">
        <f t="shared" si="7"/>
        <v>0</v>
      </c>
      <c r="H50" t="str">
        <f t="shared" si="15"/>
        <v/>
      </c>
      <c r="I50" s="1">
        <f t="shared" si="16"/>
        <v>-4.6566128730773926E-10</v>
      </c>
      <c r="J50" s="1">
        <f t="shared" si="17"/>
        <v>-7.4831768870353703E-12</v>
      </c>
      <c r="K50" s="1">
        <f t="shared" si="18"/>
        <v>0</v>
      </c>
      <c r="L50" s="1">
        <f t="shared" si="8"/>
        <v>-4.6566128730773926E-10</v>
      </c>
      <c r="M50" s="2">
        <f t="shared" si="9"/>
        <v>-2.3283064365386963E-13</v>
      </c>
      <c r="O50" s="12" t="str">
        <f t="shared" si="19"/>
        <v/>
      </c>
      <c r="P50" s="1">
        <f t="shared" si="20"/>
        <v>-7.2177499532699585E-9</v>
      </c>
      <c r="Q50" s="1">
        <f t="shared" si="21"/>
        <v>-1.1598924174904823E-10</v>
      </c>
      <c r="R50" s="1">
        <f t="shared" si="22"/>
        <v>0</v>
      </c>
      <c r="S50" s="1">
        <f t="shared" si="10"/>
        <v>-7.2177499532699585E-9</v>
      </c>
      <c r="T50" s="2">
        <f t="shared" si="11"/>
        <v>-3.6088749766349792E-12</v>
      </c>
    </row>
    <row r="51" spans="1:20" x14ac:dyDescent="0.25">
      <c r="A51" t="str">
        <f t="shared" si="5"/>
        <v/>
      </c>
      <c r="B51" s="1"/>
      <c r="C51" s="1"/>
      <c r="D51" s="1"/>
      <c r="E51" s="1"/>
      <c r="F51" s="2"/>
      <c r="I51" s="1"/>
      <c r="J51" s="1"/>
      <c r="K51" s="1"/>
      <c r="L51" s="1"/>
      <c r="M51" s="2"/>
      <c r="P51" s="1"/>
      <c r="Q51" s="1"/>
      <c r="R51" s="1"/>
      <c r="S51" s="1"/>
      <c r="T51" s="2"/>
    </row>
    <row r="52" spans="1:20" x14ac:dyDescent="0.25">
      <c r="A52" t="str">
        <f t="shared" si="5"/>
        <v/>
      </c>
      <c r="B52" s="1"/>
      <c r="C52" s="1"/>
      <c r="D52" s="1"/>
      <c r="E52" s="1"/>
      <c r="F52" s="2"/>
      <c r="I52" s="1"/>
      <c r="J52" s="1"/>
      <c r="K52" s="1"/>
      <c r="L52" s="1"/>
      <c r="M52" s="2"/>
      <c r="P52" s="1"/>
      <c r="Q52" s="1"/>
      <c r="R52" s="1"/>
      <c r="S52" s="1"/>
      <c r="T52" s="2"/>
    </row>
    <row r="53" spans="1:20" x14ac:dyDescent="0.25">
      <c r="A53" t="str">
        <f t="shared" si="5"/>
        <v/>
      </c>
      <c r="B53" s="1"/>
      <c r="C53" s="1"/>
      <c r="D53" s="1"/>
      <c r="E53" s="1"/>
      <c r="F53" s="2"/>
      <c r="I53" s="1"/>
      <c r="J53" s="1"/>
      <c r="K53" s="1"/>
      <c r="L53" s="1"/>
      <c r="M53" s="2"/>
      <c r="P53" s="1"/>
      <c r="Q53" s="1"/>
      <c r="R53" s="1"/>
      <c r="S53" s="1"/>
      <c r="T53" s="2"/>
    </row>
    <row r="54" spans="1:20" x14ac:dyDescent="0.25">
      <c r="A54" t="str">
        <f t="shared" si="5"/>
        <v/>
      </c>
      <c r="B54" s="1"/>
      <c r="C54" s="1"/>
      <c r="D54" s="1"/>
      <c r="E54" s="1"/>
      <c r="F54" s="2"/>
      <c r="I54" s="1"/>
      <c r="J54" s="1"/>
      <c r="K54" s="1"/>
      <c r="L54" s="1"/>
      <c r="M54" s="2"/>
      <c r="P54" s="1"/>
      <c r="Q54" s="1"/>
      <c r="R54" s="1"/>
      <c r="S54" s="1"/>
      <c r="T54" s="2"/>
    </row>
    <row r="55" spans="1:20" x14ac:dyDescent="0.25">
      <c r="A55" t="str">
        <f t="shared" si="5"/>
        <v/>
      </c>
      <c r="B55" s="1"/>
      <c r="C55" s="1"/>
      <c r="D55" s="1"/>
      <c r="E55" s="1"/>
      <c r="F55" s="2"/>
      <c r="I55" s="1"/>
      <c r="J55" s="1"/>
      <c r="K55" s="1"/>
      <c r="L55" s="1"/>
      <c r="M55" s="2"/>
      <c r="P55" s="1"/>
      <c r="Q55" s="1"/>
      <c r="R55" s="1"/>
      <c r="S55" s="1"/>
      <c r="T55" s="2"/>
    </row>
    <row r="56" spans="1:20" x14ac:dyDescent="0.25">
      <c r="A56" t="str">
        <f t="shared" si="5"/>
        <v/>
      </c>
      <c r="B56" s="1"/>
      <c r="C56" s="1"/>
      <c r="D56" s="1"/>
      <c r="E56" s="1"/>
      <c r="F56" s="2"/>
      <c r="I56" s="1"/>
      <c r="J56" s="1"/>
      <c r="K56" s="1"/>
      <c r="L56" s="1"/>
      <c r="M56" s="2"/>
      <c r="P56" s="1"/>
      <c r="Q56" s="1"/>
      <c r="R56" s="1"/>
      <c r="S56" s="1"/>
      <c r="T56" s="2"/>
    </row>
    <row r="57" spans="1:20" x14ac:dyDescent="0.25">
      <c r="A57" t="str">
        <f t="shared" si="5"/>
        <v/>
      </c>
      <c r="B57" s="1"/>
      <c r="C57" s="1"/>
      <c r="D57" s="1"/>
      <c r="E57" s="1"/>
      <c r="F57" s="2"/>
      <c r="I57" s="1"/>
      <c r="J57" s="1"/>
      <c r="K57" s="1"/>
      <c r="L57" s="1"/>
      <c r="M57" s="2"/>
      <c r="P57" s="1"/>
      <c r="Q57" s="1"/>
      <c r="R57" s="1"/>
      <c r="S57" s="1"/>
      <c r="T57" s="2"/>
    </row>
    <row r="58" spans="1:20" x14ac:dyDescent="0.25">
      <c r="A58" t="str">
        <f t="shared" si="5"/>
        <v/>
      </c>
      <c r="B58" s="1"/>
      <c r="C58" s="1"/>
      <c r="D58" s="1"/>
      <c r="E58" s="1"/>
      <c r="F58" s="2"/>
      <c r="I58" s="1"/>
      <c r="J58" s="1"/>
      <c r="K58" s="1"/>
      <c r="L58" s="1"/>
      <c r="M58" s="2"/>
      <c r="P58" s="1"/>
      <c r="Q58" s="1"/>
      <c r="R58" s="1"/>
      <c r="S58" s="1"/>
      <c r="T58" s="2"/>
    </row>
    <row r="59" spans="1:20" x14ac:dyDescent="0.25">
      <c r="A59" t="str">
        <f t="shared" si="5"/>
        <v/>
      </c>
      <c r="B59" s="1"/>
      <c r="C59" s="1"/>
      <c r="D59" s="1"/>
      <c r="E59" s="1"/>
      <c r="F59" s="2"/>
      <c r="I59" s="1"/>
      <c r="J59" s="1"/>
      <c r="K59" s="1"/>
      <c r="L59" s="1"/>
      <c r="M59" s="2"/>
      <c r="P59" s="1"/>
      <c r="Q59" s="1"/>
      <c r="R59" s="1"/>
      <c r="S59" s="1"/>
      <c r="T59" s="2"/>
    </row>
    <row r="60" spans="1:20" x14ac:dyDescent="0.25">
      <c r="A60" t="str">
        <f t="shared" si="5"/>
        <v/>
      </c>
      <c r="B60" s="1"/>
      <c r="C60" s="1"/>
      <c r="D60" s="1"/>
      <c r="E60" s="1"/>
      <c r="F60" s="2"/>
      <c r="I60" s="1"/>
      <c r="J60" s="1"/>
      <c r="K60" s="1"/>
      <c r="L60" s="1"/>
      <c r="M60" s="2"/>
      <c r="P60" s="1"/>
      <c r="Q60" s="1"/>
      <c r="R60" s="1"/>
      <c r="S60" s="1"/>
      <c r="T60" s="2"/>
    </row>
    <row r="61" spans="1:20" x14ac:dyDescent="0.25">
      <c r="A61" t="str">
        <f t="shared" si="5"/>
        <v/>
      </c>
      <c r="B61" s="1"/>
      <c r="C61" s="1"/>
      <c r="D61" s="1"/>
      <c r="E61" s="1"/>
      <c r="F61" s="2"/>
      <c r="I61" s="1"/>
      <c r="J61" s="1"/>
      <c r="K61" s="1"/>
      <c r="L61" s="1"/>
      <c r="M61" s="2"/>
      <c r="P61" s="1"/>
      <c r="Q61" s="1"/>
      <c r="R61" s="1"/>
      <c r="S61" s="1"/>
      <c r="T61" s="2"/>
    </row>
    <row r="62" spans="1:20" x14ac:dyDescent="0.25">
      <c r="A62" t="str">
        <f t="shared" si="5"/>
        <v/>
      </c>
      <c r="B62" s="1"/>
      <c r="C62" s="1"/>
      <c r="D62" s="1"/>
      <c r="E62" s="1"/>
      <c r="F62" s="2"/>
      <c r="I62" s="1"/>
      <c r="J62" s="1"/>
      <c r="K62" s="1"/>
      <c r="L62" s="1"/>
      <c r="M62" s="2"/>
      <c r="P62" s="1"/>
      <c r="Q62" s="1"/>
      <c r="R62" s="1"/>
      <c r="S62" s="1"/>
      <c r="T62" s="2"/>
    </row>
    <row r="63" spans="1:20" x14ac:dyDescent="0.25">
      <c r="A63" t="str">
        <f t="shared" si="5"/>
        <v/>
      </c>
      <c r="B63" s="1"/>
      <c r="C63" s="1"/>
      <c r="D63" s="1"/>
      <c r="E63" s="1"/>
      <c r="F63" s="2"/>
      <c r="I63" s="1"/>
      <c r="J63" s="1"/>
      <c r="K63" s="1"/>
      <c r="L63" s="1"/>
      <c r="M63" s="2"/>
      <c r="P63" s="1"/>
      <c r="Q63" s="1"/>
      <c r="R63" s="1"/>
      <c r="S63" s="1"/>
      <c r="T63" s="2"/>
    </row>
    <row r="64" spans="1:20" x14ac:dyDescent="0.25">
      <c r="A64" t="str">
        <f t="shared" si="5"/>
        <v/>
      </c>
      <c r="B64" s="1"/>
      <c r="C64" s="1"/>
      <c r="D64" s="1"/>
      <c r="E64" s="1"/>
      <c r="F64" s="2"/>
      <c r="I64" s="1"/>
      <c r="J64" s="1"/>
      <c r="K64" s="1"/>
      <c r="L64" s="1"/>
      <c r="M64" s="2"/>
      <c r="P64" s="1"/>
      <c r="Q64" s="1"/>
      <c r="R64" s="1"/>
      <c r="S64" s="1"/>
      <c r="T64" s="2"/>
    </row>
    <row r="65" spans="1:20" x14ac:dyDescent="0.25">
      <c r="A65" t="str">
        <f t="shared" si="5"/>
        <v/>
      </c>
      <c r="B65" s="1"/>
      <c r="C65" s="1"/>
      <c r="D65" s="1"/>
      <c r="E65" s="1"/>
      <c r="F65" s="2"/>
      <c r="I65" s="1"/>
      <c r="J65" s="1"/>
      <c r="K65" s="1"/>
      <c r="L65" s="1"/>
      <c r="M65" s="2"/>
      <c r="P65" s="1"/>
      <c r="Q65" s="1"/>
      <c r="R65" s="1"/>
      <c r="S65" s="1"/>
      <c r="T65" s="2"/>
    </row>
    <row r="66" spans="1:20" x14ac:dyDescent="0.25">
      <c r="A66" t="str">
        <f t="shared" si="5"/>
        <v/>
      </c>
      <c r="B66" s="1"/>
      <c r="C66" s="1"/>
      <c r="D66" s="1"/>
      <c r="E66" s="1"/>
      <c r="F66" s="2"/>
      <c r="I66" s="1"/>
      <c r="J66" s="1"/>
      <c r="K66" s="1"/>
      <c r="L66" s="1"/>
      <c r="M66" s="2"/>
      <c r="P66" s="1"/>
      <c r="Q66" s="1"/>
      <c r="R66" s="1"/>
      <c r="S66" s="1"/>
      <c r="T66" s="2"/>
    </row>
    <row r="67" spans="1:20" x14ac:dyDescent="0.25">
      <c r="A67" t="str">
        <f t="shared" si="5"/>
        <v/>
      </c>
      <c r="B67" s="1"/>
      <c r="C67" s="1"/>
      <c r="D67" s="1"/>
      <c r="E67" s="1"/>
      <c r="F67" s="2"/>
      <c r="I67" s="1"/>
      <c r="J67" s="1"/>
      <c r="K67" s="1"/>
      <c r="L67" s="1"/>
      <c r="M67" s="2"/>
      <c r="P67" s="1"/>
      <c r="Q67" s="1"/>
      <c r="R67" s="1"/>
      <c r="S67" s="1"/>
      <c r="T67" s="2"/>
    </row>
    <row r="68" spans="1:20" x14ac:dyDescent="0.25">
      <c r="A68" t="str">
        <f t="shared" si="5"/>
        <v/>
      </c>
      <c r="B68" s="1"/>
      <c r="C68" s="1"/>
      <c r="D68" s="1"/>
      <c r="E68" s="1"/>
      <c r="F68" s="2"/>
      <c r="I68" s="1"/>
      <c r="J68" s="1"/>
      <c r="K68" s="1"/>
      <c r="L68" s="1"/>
      <c r="M68" s="2"/>
      <c r="P68" s="1"/>
      <c r="Q68" s="1"/>
      <c r="R68" s="1"/>
      <c r="S68" s="1"/>
      <c r="T68" s="2"/>
    </row>
    <row r="69" spans="1:20" x14ac:dyDescent="0.25">
      <c r="A69" t="str">
        <f t="shared" si="5"/>
        <v/>
      </c>
      <c r="B69" s="1"/>
      <c r="C69" s="1"/>
      <c r="D69" s="1"/>
      <c r="E69" s="1"/>
      <c r="F69" s="2"/>
      <c r="I69" s="1"/>
      <c r="J69" s="1"/>
      <c r="K69" s="1"/>
      <c r="L69" s="1"/>
      <c r="M69" s="2"/>
      <c r="P69" s="1"/>
      <c r="Q69" s="1"/>
      <c r="R69" s="1"/>
      <c r="S69" s="1"/>
      <c r="T69" s="2"/>
    </row>
    <row r="70" spans="1:20" x14ac:dyDescent="0.25">
      <c r="A70" t="str">
        <f t="shared" si="5"/>
        <v/>
      </c>
      <c r="B70" s="1"/>
      <c r="C70" s="1"/>
      <c r="D70" s="1"/>
      <c r="E70" s="1"/>
      <c r="F70" s="2"/>
      <c r="I70" s="1"/>
      <c r="J70" s="1"/>
      <c r="K70" s="1"/>
      <c r="L70" s="1"/>
      <c r="M70" s="2"/>
      <c r="P70" s="1"/>
      <c r="Q70" s="1"/>
      <c r="R70" s="1"/>
      <c r="S70" s="1"/>
      <c r="T70" s="2"/>
    </row>
    <row r="71" spans="1:20" x14ac:dyDescent="0.25">
      <c r="A71" t="str">
        <f t="shared" si="5"/>
        <v/>
      </c>
      <c r="B71" s="1"/>
      <c r="C71" s="1"/>
      <c r="D71" s="1"/>
      <c r="E71" s="1"/>
      <c r="F71" s="2"/>
      <c r="I71" s="1"/>
      <c r="J71" s="1"/>
      <c r="K71" s="1"/>
      <c r="L71" s="1"/>
      <c r="M71" s="2"/>
      <c r="P71" s="1"/>
      <c r="Q71" s="1"/>
      <c r="R71" s="1"/>
      <c r="S71" s="1"/>
      <c r="T71" s="2"/>
    </row>
    <row r="72" spans="1:20" x14ac:dyDescent="0.25">
      <c r="A72" t="str">
        <f t="shared" si="5"/>
        <v/>
      </c>
      <c r="B72" s="1"/>
      <c r="C72" s="1"/>
      <c r="F72" s="2"/>
      <c r="M72" s="2"/>
    </row>
    <row r="73" spans="1:20" x14ac:dyDescent="0.25">
      <c r="A73" t="str">
        <f t="shared" si="5"/>
        <v/>
      </c>
      <c r="B73" s="1"/>
      <c r="C73" s="1"/>
      <c r="F73" s="2"/>
      <c r="M73" s="2"/>
    </row>
    <row r="74" spans="1:20" x14ac:dyDescent="0.25">
      <c r="A74" t="str">
        <f t="shared" si="5"/>
        <v/>
      </c>
      <c r="B74" s="1"/>
      <c r="C74" s="1"/>
      <c r="F74" s="2"/>
      <c r="M74" s="2"/>
    </row>
    <row r="75" spans="1:20" x14ac:dyDescent="0.25">
      <c r="A75" t="str">
        <f t="shared" si="5"/>
        <v/>
      </c>
      <c r="B75" s="1"/>
      <c r="C75" s="1"/>
      <c r="F75" s="2"/>
      <c r="M75" s="2"/>
    </row>
    <row r="76" spans="1:20" x14ac:dyDescent="0.25">
      <c r="A76" t="str">
        <f t="shared" si="5"/>
        <v/>
      </c>
      <c r="B76" s="1"/>
      <c r="C76" s="1"/>
      <c r="F76" s="2"/>
      <c r="M76" s="2"/>
    </row>
    <row r="77" spans="1:20" x14ac:dyDescent="0.25">
      <c r="A77" t="str">
        <f t="shared" si="5"/>
        <v/>
      </c>
      <c r="B77" s="1"/>
      <c r="C77" s="1"/>
      <c r="F77" s="2"/>
      <c r="M77" s="2"/>
    </row>
    <row r="78" spans="1:20" x14ac:dyDescent="0.25">
      <c r="A78" t="str">
        <f t="shared" si="5"/>
        <v/>
      </c>
      <c r="B78" s="1"/>
      <c r="C78" s="1"/>
      <c r="F78" s="2"/>
      <c r="M78" s="2"/>
    </row>
    <row r="79" spans="1:20" x14ac:dyDescent="0.25">
      <c r="A79" t="str">
        <f t="shared" si="5"/>
        <v/>
      </c>
      <c r="B79" s="1"/>
      <c r="C79" s="1"/>
      <c r="F79" s="2"/>
      <c r="M79" s="2"/>
    </row>
    <row r="80" spans="1:20" x14ac:dyDescent="0.25">
      <c r="A80" t="str">
        <f t="shared" si="5"/>
        <v/>
      </c>
      <c r="B80" s="1"/>
      <c r="C80" s="1"/>
      <c r="F80" s="2"/>
      <c r="M80" s="2"/>
    </row>
    <row r="81" spans="1:13" x14ac:dyDescent="0.25">
      <c r="A81" t="str">
        <f t="shared" si="5"/>
        <v/>
      </c>
      <c r="B81" s="1"/>
      <c r="C81" s="1"/>
      <c r="F81" s="2"/>
      <c r="M81" s="2"/>
    </row>
    <row r="82" spans="1:13" x14ac:dyDescent="0.25">
      <c r="A82" t="str">
        <f t="shared" si="5"/>
        <v/>
      </c>
      <c r="B82" s="1"/>
      <c r="C82" s="1"/>
      <c r="F82" s="2"/>
      <c r="M82" s="2"/>
    </row>
    <row r="83" spans="1:13" x14ac:dyDescent="0.25">
      <c r="A83" t="str">
        <f t="shared" si="5"/>
        <v/>
      </c>
      <c r="B83" s="1"/>
      <c r="C83" s="1"/>
      <c r="F83" s="2"/>
      <c r="M83" s="2"/>
    </row>
    <row r="84" spans="1:13" x14ac:dyDescent="0.25">
      <c r="A84" t="str">
        <f t="shared" si="5"/>
        <v/>
      </c>
      <c r="B84" s="1"/>
      <c r="C84" s="1"/>
      <c r="F84" s="2"/>
      <c r="M84" s="2"/>
    </row>
    <row r="85" spans="1:13" x14ac:dyDescent="0.25">
      <c r="A85" t="str">
        <f t="shared" si="5"/>
        <v/>
      </c>
      <c r="B85" s="1"/>
      <c r="C85" s="1"/>
      <c r="F85" s="2"/>
      <c r="M85" s="2"/>
    </row>
    <row r="86" spans="1:13" x14ac:dyDescent="0.25">
      <c r="A86" t="str">
        <f t="shared" si="5"/>
        <v/>
      </c>
      <c r="B86" s="1"/>
      <c r="C86" s="1"/>
      <c r="F86" s="2"/>
      <c r="M86" s="2"/>
    </row>
    <row r="87" spans="1:13" x14ac:dyDescent="0.25">
      <c r="A87" t="str">
        <f t="shared" si="5"/>
        <v/>
      </c>
      <c r="B87" s="1"/>
      <c r="C87" s="1"/>
      <c r="F87" s="2"/>
      <c r="M87" s="2"/>
    </row>
    <row r="88" spans="1:13" x14ac:dyDescent="0.25">
      <c r="A88" t="str">
        <f t="shared" si="5"/>
        <v/>
      </c>
      <c r="B88" s="1"/>
      <c r="C88" s="1"/>
      <c r="F88" s="2"/>
      <c r="M88" s="2"/>
    </row>
    <row r="89" spans="1:13" x14ac:dyDescent="0.25">
      <c r="A89" t="str">
        <f t="shared" si="5"/>
        <v/>
      </c>
      <c r="B89" s="1"/>
      <c r="C89" s="1"/>
      <c r="F89" s="2"/>
      <c r="M89" s="2"/>
    </row>
    <row r="90" spans="1:13" x14ac:dyDescent="0.25">
      <c r="A90" t="str">
        <f t="shared" ref="A90:A123" si="23">IF(A89&lt;$B$5,A89+1,"")</f>
        <v/>
      </c>
      <c r="B90" s="1"/>
      <c r="C90" s="1"/>
      <c r="F90" s="2"/>
      <c r="M90" s="2"/>
    </row>
    <row r="91" spans="1:13" x14ac:dyDescent="0.25">
      <c r="A91" t="str">
        <f t="shared" si="23"/>
        <v/>
      </c>
      <c r="B91" s="1"/>
      <c r="C91" s="1"/>
      <c r="F91" s="2"/>
      <c r="M91" s="2"/>
    </row>
    <row r="92" spans="1:13" x14ac:dyDescent="0.25">
      <c r="A92" t="str">
        <f t="shared" si="23"/>
        <v/>
      </c>
      <c r="B92" s="1"/>
      <c r="C92" s="1"/>
      <c r="F92" s="2"/>
      <c r="M92" s="2"/>
    </row>
    <row r="93" spans="1:13" x14ac:dyDescent="0.25">
      <c r="A93" t="str">
        <f t="shared" si="23"/>
        <v/>
      </c>
      <c r="B93" s="1"/>
      <c r="C93" s="1"/>
      <c r="F93" s="2"/>
      <c r="M93" s="2"/>
    </row>
    <row r="94" spans="1:13" x14ac:dyDescent="0.25">
      <c r="A94" t="str">
        <f t="shared" si="23"/>
        <v/>
      </c>
      <c r="B94" s="1"/>
      <c r="C94" s="1"/>
      <c r="F94" s="2"/>
      <c r="M94" s="2"/>
    </row>
    <row r="95" spans="1:13" x14ac:dyDescent="0.25">
      <c r="A95" t="str">
        <f t="shared" si="23"/>
        <v/>
      </c>
      <c r="B95" s="1"/>
      <c r="C95" s="1"/>
      <c r="F95" s="2"/>
      <c r="M95" s="2"/>
    </row>
    <row r="96" spans="1:13" x14ac:dyDescent="0.25">
      <c r="A96" t="str">
        <f t="shared" si="23"/>
        <v/>
      </c>
      <c r="B96" s="1"/>
      <c r="C96" s="1"/>
      <c r="F96" s="2"/>
      <c r="M96" s="2"/>
    </row>
    <row r="97" spans="1:13" x14ac:dyDescent="0.25">
      <c r="A97" t="str">
        <f t="shared" si="23"/>
        <v/>
      </c>
      <c r="B97" s="1"/>
      <c r="C97" s="1"/>
      <c r="F97" s="2"/>
      <c r="M97" s="2"/>
    </row>
    <row r="98" spans="1:13" x14ac:dyDescent="0.25">
      <c r="A98" t="str">
        <f t="shared" si="23"/>
        <v/>
      </c>
      <c r="B98" s="1"/>
      <c r="C98" s="1"/>
      <c r="F98" s="2"/>
      <c r="M98" s="2"/>
    </row>
    <row r="99" spans="1:13" x14ac:dyDescent="0.25">
      <c r="A99" t="str">
        <f t="shared" si="23"/>
        <v/>
      </c>
      <c r="B99" s="1"/>
      <c r="C99" s="1"/>
      <c r="F99" s="2"/>
      <c r="M99" s="2"/>
    </row>
    <row r="100" spans="1:13" x14ac:dyDescent="0.25">
      <c r="A100" t="str">
        <f t="shared" si="23"/>
        <v/>
      </c>
      <c r="B100" s="1"/>
      <c r="C100" s="1"/>
      <c r="F100" s="2"/>
      <c r="M100" s="2"/>
    </row>
    <row r="101" spans="1:13" x14ac:dyDescent="0.25">
      <c r="A101" t="str">
        <f t="shared" si="23"/>
        <v/>
      </c>
      <c r="B101" s="1"/>
      <c r="C101" s="1"/>
      <c r="F101" s="2"/>
      <c r="M101" s="2"/>
    </row>
    <row r="102" spans="1:13" x14ac:dyDescent="0.25">
      <c r="A102" t="str">
        <f t="shared" si="23"/>
        <v/>
      </c>
      <c r="B102" s="1"/>
      <c r="C102" s="1"/>
      <c r="F102" s="2"/>
      <c r="M102" s="2"/>
    </row>
    <row r="103" spans="1:13" x14ac:dyDescent="0.25">
      <c r="A103" t="str">
        <f t="shared" si="23"/>
        <v/>
      </c>
      <c r="B103" s="1"/>
      <c r="C103" s="1"/>
      <c r="F103" s="2"/>
      <c r="M103" s="2"/>
    </row>
    <row r="104" spans="1:13" x14ac:dyDescent="0.25">
      <c r="A104" t="str">
        <f t="shared" si="23"/>
        <v/>
      </c>
      <c r="B104" s="1"/>
      <c r="C104" s="1"/>
      <c r="F104" s="2"/>
      <c r="M104" s="2"/>
    </row>
    <row r="105" spans="1:13" x14ac:dyDescent="0.25">
      <c r="A105" t="str">
        <f t="shared" si="23"/>
        <v/>
      </c>
      <c r="B105" s="1"/>
      <c r="C105" s="1"/>
      <c r="F105" s="2"/>
      <c r="M105" s="2"/>
    </row>
    <row r="106" spans="1:13" x14ac:dyDescent="0.25">
      <c r="A106" t="str">
        <f t="shared" si="23"/>
        <v/>
      </c>
      <c r="B106" s="1"/>
      <c r="C106" s="1"/>
      <c r="F106" s="2"/>
      <c r="M106" s="2"/>
    </row>
    <row r="107" spans="1:13" x14ac:dyDescent="0.25">
      <c r="A107" t="str">
        <f t="shared" si="23"/>
        <v/>
      </c>
      <c r="B107" s="1"/>
      <c r="C107" s="1"/>
      <c r="F107" s="2"/>
      <c r="M107" s="2"/>
    </row>
    <row r="108" spans="1:13" x14ac:dyDescent="0.25">
      <c r="A108" t="str">
        <f t="shared" si="23"/>
        <v/>
      </c>
      <c r="B108" s="1"/>
      <c r="C108" s="1"/>
      <c r="F108" s="2"/>
      <c r="M108" s="2"/>
    </row>
    <row r="109" spans="1:13" x14ac:dyDescent="0.25">
      <c r="A109" t="str">
        <f t="shared" si="23"/>
        <v/>
      </c>
      <c r="B109" s="1"/>
      <c r="C109" s="1"/>
      <c r="F109" s="2"/>
      <c r="M109" s="2"/>
    </row>
    <row r="110" spans="1:13" x14ac:dyDescent="0.25">
      <c r="A110" t="str">
        <f t="shared" si="23"/>
        <v/>
      </c>
      <c r="B110" s="1"/>
      <c r="C110" s="1"/>
      <c r="F110" s="2"/>
      <c r="M110" s="2"/>
    </row>
    <row r="111" spans="1:13" x14ac:dyDescent="0.25">
      <c r="A111" t="str">
        <f t="shared" si="23"/>
        <v/>
      </c>
      <c r="B111" s="1"/>
      <c r="C111" s="1"/>
      <c r="F111" s="2"/>
      <c r="M111" s="2"/>
    </row>
    <row r="112" spans="1:13" x14ac:dyDescent="0.25">
      <c r="A112" t="str">
        <f t="shared" si="23"/>
        <v/>
      </c>
      <c r="B112" s="1"/>
      <c r="C112" s="1"/>
      <c r="F112" s="2"/>
      <c r="M112" s="2"/>
    </row>
    <row r="113" spans="1:13" x14ac:dyDescent="0.25">
      <c r="A113" t="str">
        <f t="shared" si="23"/>
        <v/>
      </c>
      <c r="B113" s="1"/>
      <c r="C113" s="1"/>
      <c r="F113" s="2"/>
      <c r="M113" s="2"/>
    </row>
    <row r="114" spans="1:13" x14ac:dyDescent="0.25">
      <c r="A114" t="str">
        <f t="shared" si="23"/>
        <v/>
      </c>
      <c r="B114" s="1"/>
      <c r="C114" s="1"/>
      <c r="F114" s="2"/>
      <c r="M114" s="2"/>
    </row>
    <row r="115" spans="1:13" x14ac:dyDescent="0.25">
      <c r="A115" t="str">
        <f t="shared" si="23"/>
        <v/>
      </c>
      <c r="B115" s="1"/>
      <c r="C115" s="1"/>
      <c r="F115" s="2"/>
      <c r="M115" s="2"/>
    </row>
    <row r="116" spans="1:13" x14ac:dyDescent="0.25">
      <c r="A116" t="str">
        <f t="shared" si="23"/>
        <v/>
      </c>
      <c r="B116" s="1"/>
      <c r="C116" s="1"/>
      <c r="F116" s="2"/>
      <c r="M116" s="2"/>
    </row>
    <row r="117" spans="1:13" x14ac:dyDescent="0.25">
      <c r="A117" t="str">
        <f t="shared" si="23"/>
        <v/>
      </c>
      <c r="B117" s="1"/>
      <c r="C117" s="1"/>
      <c r="F117" s="2"/>
      <c r="M117" s="2"/>
    </row>
    <row r="118" spans="1:13" x14ac:dyDescent="0.25">
      <c r="A118" t="str">
        <f t="shared" si="23"/>
        <v/>
      </c>
      <c r="B118" s="1"/>
      <c r="C118" s="1"/>
      <c r="F118" s="2"/>
      <c r="M118" s="2"/>
    </row>
    <row r="119" spans="1:13" x14ac:dyDescent="0.25">
      <c r="A119" t="str">
        <f t="shared" si="23"/>
        <v/>
      </c>
      <c r="B119" s="1"/>
      <c r="C119" s="1"/>
      <c r="F119" s="2"/>
      <c r="M119" s="2"/>
    </row>
    <row r="120" spans="1:13" x14ac:dyDescent="0.25">
      <c r="A120" t="str">
        <f t="shared" si="23"/>
        <v/>
      </c>
      <c r="B120" s="1"/>
      <c r="C120" s="1"/>
      <c r="F120" s="2"/>
      <c r="M120" s="2"/>
    </row>
    <row r="121" spans="1:13" x14ac:dyDescent="0.25">
      <c r="A121" t="str">
        <f t="shared" si="23"/>
        <v/>
      </c>
      <c r="B121" s="1"/>
      <c r="C121" s="1"/>
      <c r="F121" s="2"/>
      <c r="M121" s="2"/>
    </row>
    <row r="122" spans="1:13" x14ac:dyDescent="0.25">
      <c r="A122" t="str">
        <f t="shared" si="23"/>
        <v/>
      </c>
      <c r="B122" s="1"/>
      <c r="C122" s="1"/>
      <c r="F122" s="2"/>
      <c r="M122" s="2"/>
    </row>
    <row r="123" spans="1:13" x14ac:dyDescent="0.25">
      <c r="A123" t="str">
        <f t="shared" si="23"/>
        <v/>
      </c>
      <c r="B123" s="1"/>
      <c r="C123" s="1"/>
      <c r="F123" s="2"/>
      <c r="M123" s="2"/>
    </row>
  </sheetData>
  <mergeCells count="3">
    <mergeCell ref="B13:F13"/>
    <mergeCell ref="I13:M13"/>
    <mergeCell ref="P13:T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2"/>
  <sheetViews>
    <sheetView workbookViewId="0">
      <selection activeCell="E8" sqref="E8:L9"/>
    </sheetView>
  </sheetViews>
  <sheetFormatPr defaultRowHeight="15" x14ac:dyDescent="0.25"/>
  <cols>
    <col min="1" max="1" width="24.7109375" bestFit="1" customWidth="1"/>
    <col min="2" max="2" width="11.140625" bestFit="1" customWidth="1"/>
    <col min="5" max="6" width="12.7109375" bestFit="1" customWidth="1"/>
    <col min="9" max="9" width="9.85546875" bestFit="1" customWidth="1"/>
    <col min="12" max="12" width="11.7109375" bestFit="1" customWidth="1"/>
    <col min="13" max="13" width="12.7109375" bestFit="1" customWidth="1"/>
    <col min="19" max="19" width="11.7109375" bestFit="1" customWidth="1"/>
    <col min="20" max="20" width="12.7109375" bestFit="1" customWidth="1"/>
  </cols>
  <sheetData>
    <row r="1" spans="1:20" x14ac:dyDescent="0.25">
      <c r="B1" s="4" t="s">
        <v>9</v>
      </c>
      <c r="C1" s="4" t="s">
        <v>10</v>
      </c>
      <c r="D1" s="4" t="s">
        <v>11</v>
      </c>
      <c r="E1" s="25" t="s">
        <v>0</v>
      </c>
      <c r="L1" s="2"/>
    </row>
    <row r="2" spans="1:20" x14ac:dyDescent="0.25">
      <c r="A2" t="s">
        <v>67</v>
      </c>
      <c r="B2" s="23">
        <f>B3</f>
        <v>9585000</v>
      </c>
      <c r="C2" s="23">
        <f t="shared" ref="C2:D2" si="0">C3</f>
        <v>1065000</v>
      </c>
      <c r="D2" s="23">
        <f t="shared" si="0"/>
        <v>4746438</v>
      </c>
      <c r="E2" s="83">
        <f>SUM(B2:D2)</f>
        <v>15396438</v>
      </c>
      <c r="F2" s="86" t="s">
        <v>69</v>
      </c>
      <c r="L2" s="2"/>
    </row>
    <row r="3" spans="1:20" x14ac:dyDescent="0.25">
      <c r="A3" s="80" t="s">
        <v>68</v>
      </c>
      <c r="B3" s="23">
        <v>9585000</v>
      </c>
      <c r="C3" s="23">
        <v>1065000</v>
      </c>
      <c r="D3" s="23">
        <f>E3-SUM(B3:C3)</f>
        <v>4746438</v>
      </c>
      <c r="E3" s="84">
        <v>15396438</v>
      </c>
      <c r="F3" s="86" t="s">
        <v>70</v>
      </c>
      <c r="L3" s="2"/>
    </row>
    <row r="4" spans="1:20" x14ac:dyDescent="0.25">
      <c r="A4" s="81" t="s">
        <v>2</v>
      </c>
      <c r="B4" s="6">
        <v>3.7499999999999999E-2</v>
      </c>
      <c r="C4" s="6">
        <v>3.3500000000000002E-2</v>
      </c>
      <c r="D4" s="6">
        <v>0.04</v>
      </c>
      <c r="E4" s="2"/>
      <c r="L4" s="2"/>
    </row>
    <row r="5" spans="1:20" x14ac:dyDescent="0.25">
      <c r="A5" s="82" t="s">
        <v>13</v>
      </c>
      <c r="B5" s="7">
        <v>15</v>
      </c>
      <c r="C5" s="24">
        <v>10</v>
      </c>
      <c r="D5" s="24">
        <v>25</v>
      </c>
      <c r="E5" s="2"/>
      <c r="F5" s="86" t="s">
        <v>72</v>
      </c>
      <c r="L5" s="2"/>
    </row>
    <row r="6" spans="1:20" x14ac:dyDescent="0.25">
      <c r="B6" s="85"/>
      <c r="C6" s="26"/>
      <c r="D6" s="27"/>
      <c r="E6" s="2"/>
      <c r="L6" s="2"/>
    </row>
    <row r="7" spans="1:20" x14ac:dyDescent="0.25">
      <c r="A7" s="10" t="s">
        <v>8</v>
      </c>
      <c r="B7" s="1"/>
      <c r="E7" s="2"/>
      <c r="L7" s="2"/>
    </row>
    <row r="8" spans="1:20" x14ac:dyDescent="0.25">
      <c r="A8" s="16" t="s">
        <v>7</v>
      </c>
      <c r="B8" s="11">
        <f>0.225%*B3</f>
        <v>21566.250000000004</v>
      </c>
      <c r="C8" s="11">
        <f>0.225%*C3</f>
        <v>2396.2500000000005</v>
      </c>
      <c r="D8" s="17">
        <f>0.225%*D3</f>
        <v>10679.485500000001</v>
      </c>
      <c r="E8" s="87" t="s">
        <v>75</v>
      </c>
      <c r="F8" s="86" t="s">
        <v>74</v>
      </c>
      <c r="L8" s="2"/>
    </row>
    <row r="9" spans="1:20" x14ac:dyDescent="0.25">
      <c r="A9" s="8" t="s">
        <v>6</v>
      </c>
      <c r="B9" s="18">
        <f>0.225%*B2</f>
        <v>21566.250000000004</v>
      </c>
      <c r="C9" s="18">
        <f t="shared" ref="C9:D9" si="1">0.225%*C2</f>
        <v>2396.2500000000005</v>
      </c>
      <c r="D9" s="18">
        <f t="shared" si="1"/>
        <v>10679.485500000001</v>
      </c>
      <c r="E9" s="87" t="s">
        <v>76</v>
      </c>
      <c r="F9" s="86" t="s">
        <v>77</v>
      </c>
      <c r="L9" s="2"/>
    </row>
    <row r="10" spans="1:20" x14ac:dyDescent="0.25">
      <c r="A10" s="20" t="s">
        <v>0</v>
      </c>
      <c r="B10" s="21">
        <f>SUM(F15:F71)</f>
        <v>75387.5</v>
      </c>
      <c r="C10" s="21">
        <f>SUM(M15:M71)</f>
        <v>6075</v>
      </c>
      <c r="D10" s="22">
        <f>SUM(T15:T71)</f>
        <v>61330.474999999977</v>
      </c>
      <c r="E10" s="2"/>
      <c r="L10" s="2"/>
    </row>
    <row r="11" spans="1:20" x14ac:dyDescent="0.25">
      <c r="B11" s="1"/>
      <c r="C11" s="1"/>
      <c r="D11" s="1"/>
      <c r="E11" s="1"/>
      <c r="F11" s="2"/>
      <c r="M11" s="2"/>
    </row>
    <row r="12" spans="1:20" x14ac:dyDescent="0.25">
      <c r="B12" s="88" t="s">
        <v>9</v>
      </c>
      <c r="C12" s="89"/>
      <c r="D12" s="89"/>
      <c r="E12" s="89"/>
      <c r="F12" s="90"/>
      <c r="I12" s="88" t="s">
        <v>10</v>
      </c>
      <c r="J12" s="89"/>
      <c r="K12" s="89"/>
      <c r="L12" s="89"/>
      <c r="M12" s="90"/>
      <c r="P12" s="88" t="s">
        <v>11</v>
      </c>
      <c r="Q12" s="89"/>
      <c r="R12" s="89"/>
      <c r="S12" s="89"/>
      <c r="T12" s="90"/>
    </row>
    <row r="13" spans="1:20" x14ac:dyDescent="0.25">
      <c r="B13" s="9" t="s">
        <v>5</v>
      </c>
      <c r="C13" s="9" t="s">
        <v>2</v>
      </c>
      <c r="D13" s="13" t="s">
        <v>1</v>
      </c>
      <c r="E13" s="13" t="s">
        <v>4</v>
      </c>
      <c r="F13" s="14" t="s">
        <v>6</v>
      </c>
      <c r="I13" s="9" t="s">
        <v>5</v>
      </c>
      <c r="J13" s="9" t="s">
        <v>2</v>
      </c>
      <c r="K13" s="13" t="s">
        <v>1</v>
      </c>
      <c r="L13" s="13" t="s">
        <v>4</v>
      </c>
      <c r="M13" s="14" t="s">
        <v>6</v>
      </c>
      <c r="P13" s="9" t="s">
        <v>5</v>
      </c>
      <c r="Q13" s="9" t="s">
        <v>2</v>
      </c>
      <c r="R13" s="13" t="s">
        <v>1</v>
      </c>
      <c r="S13" s="13" t="s">
        <v>4</v>
      </c>
      <c r="T13" s="14" t="s">
        <v>6</v>
      </c>
    </row>
    <row r="14" spans="1:20" x14ac:dyDescent="0.25">
      <c r="A14" s="31" t="s">
        <v>12</v>
      </c>
      <c r="B14" s="1"/>
      <c r="C14" s="1"/>
      <c r="D14" s="1"/>
      <c r="E14" s="1"/>
      <c r="F14" s="2"/>
      <c r="H14" s="12"/>
      <c r="I14" s="1"/>
      <c r="J14" s="1"/>
      <c r="K14" s="1"/>
      <c r="L14" s="1"/>
      <c r="M14" s="2"/>
      <c r="O14" s="12"/>
      <c r="P14" s="1"/>
      <c r="Q14" s="1"/>
      <c r="R14" s="1"/>
      <c r="S14" s="1"/>
      <c r="T14" s="2"/>
    </row>
    <row r="15" spans="1:20" x14ac:dyDescent="0.25">
      <c r="A15" s="12">
        <v>0</v>
      </c>
      <c r="B15" s="12"/>
      <c r="C15" s="12"/>
      <c r="D15" s="12"/>
      <c r="E15" s="12"/>
      <c r="F15" s="19"/>
      <c r="G15" s="12"/>
      <c r="H15" s="12"/>
      <c r="I15" s="12"/>
      <c r="J15" s="12"/>
      <c r="K15" s="12"/>
      <c r="L15" s="12"/>
      <c r="M15" s="19"/>
      <c r="N15" s="12"/>
      <c r="O15" s="12"/>
      <c r="P15" s="12"/>
      <c r="Q15" s="12"/>
      <c r="R15" s="12"/>
      <c r="S15" s="12"/>
      <c r="T15" s="19"/>
    </row>
    <row r="16" spans="1:20" x14ac:dyDescent="0.25">
      <c r="A16" s="12">
        <v>1</v>
      </c>
      <c r="B16" s="12"/>
      <c r="C16" s="12"/>
      <c r="D16" s="12"/>
      <c r="E16" s="19">
        <v>1000000</v>
      </c>
      <c r="F16" s="19">
        <f>0.05%*E16</f>
        <v>500</v>
      </c>
      <c r="G16" s="12"/>
      <c r="H16" s="12"/>
      <c r="I16" s="12"/>
      <c r="J16" s="12"/>
      <c r="K16" s="12"/>
      <c r="L16" s="19">
        <v>500000</v>
      </c>
      <c r="M16" s="19">
        <f>0.05%*L16</f>
        <v>250</v>
      </c>
      <c r="N16" s="12"/>
      <c r="O16" s="12"/>
      <c r="P16" s="12"/>
      <c r="Q16" s="12"/>
      <c r="R16" s="12"/>
      <c r="S16" s="19">
        <v>1000000</v>
      </c>
      <c r="T16" s="19">
        <f>0.05%*S16</f>
        <v>500</v>
      </c>
    </row>
    <row r="17" spans="1:20" x14ac:dyDescent="0.25">
      <c r="A17" s="12">
        <v>2</v>
      </c>
      <c r="B17" s="12"/>
      <c r="C17" s="12"/>
      <c r="D17" s="12"/>
      <c r="E17" s="19">
        <v>6000000</v>
      </c>
      <c r="F17" s="19">
        <f t="shared" ref="F17:F23" si="2">0.05%*E17</f>
        <v>3000</v>
      </c>
      <c r="G17" s="12"/>
      <c r="H17" s="12"/>
      <c r="I17" s="12"/>
      <c r="J17" s="12"/>
      <c r="K17" s="12"/>
      <c r="L17" s="19">
        <v>1000000</v>
      </c>
      <c r="M17" s="19">
        <f t="shared" ref="M17:M23" si="3">0.05%*L17</f>
        <v>500</v>
      </c>
      <c r="N17" s="12"/>
      <c r="O17" s="12"/>
      <c r="P17" s="12"/>
      <c r="Q17" s="12"/>
      <c r="R17" s="12"/>
      <c r="S17" s="19">
        <v>3000000</v>
      </c>
      <c r="T17" s="19">
        <f t="shared" ref="T17:T23" si="4">0.05%*S17</f>
        <v>1500</v>
      </c>
    </row>
    <row r="18" spans="1:20" x14ac:dyDescent="0.25">
      <c r="A18" s="12">
        <v>3</v>
      </c>
      <c r="B18" s="12"/>
      <c r="C18" s="12"/>
      <c r="D18" s="12"/>
      <c r="E18" s="19"/>
      <c r="F18" s="19">
        <f t="shared" si="2"/>
        <v>0</v>
      </c>
      <c r="G18" s="12"/>
      <c r="H18" s="12"/>
      <c r="I18" s="12"/>
      <c r="J18" s="12"/>
      <c r="K18" s="12"/>
      <c r="L18" s="19"/>
      <c r="M18" s="19">
        <f t="shared" si="3"/>
        <v>0</v>
      </c>
      <c r="N18" s="12"/>
      <c r="O18" s="12"/>
      <c r="P18" s="12"/>
      <c r="Q18" s="12"/>
      <c r="R18" s="12"/>
      <c r="S18" s="19"/>
      <c r="T18" s="19">
        <f t="shared" si="4"/>
        <v>0</v>
      </c>
    </row>
    <row r="19" spans="1:20" x14ac:dyDescent="0.25">
      <c r="A19" s="12">
        <v>4</v>
      </c>
      <c r="B19" s="12"/>
      <c r="C19" s="12"/>
      <c r="D19" s="12"/>
      <c r="E19" s="12"/>
      <c r="F19" s="19">
        <f t="shared" si="2"/>
        <v>0</v>
      </c>
      <c r="G19" s="12"/>
      <c r="H19" s="12"/>
      <c r="I19" s="12"/>
      <c r="J19" s="12"/>
      <c r="K19" s="12"/>
      <c r="L19" s="12"/>
      <c r="M19" s="19">
        <f t="shared" si="3"/>
        <v>0</v>
      </c>
      <c r="N19" s="12"/>
      <c r="O19" s="12"/>
      <c r="P19" s="12"/>
      <c r="Q19" s="12"/>
      <c r="R19" s="12"/>
      <c r="S19" s="19"/>
      <c r="T19" s="19">
        <f t="shared" si="4"/>
        <v>0</v>
      </c>
    </row>
    <row r="20" spans="1:20" x14ac:dyDescent="0.25">
      <c r="A20" s="12">
        <v>5</v>
      </c>
      <c r="B20" s="12"/>
      <c r="C20" s="12"/>
      <c r="D20" s="12"/>
      <c r="E20" s="12"/>
      <c r="F20" s="19">
        <f t="shared" si="2"/>
        <v>0</v>
      </c>
      <c r="G20" s="12"/>
      <c r="H20" s="12"/>
      <c r="I20" s="12"/>
      <c r="J20" s="12"/>
      <c r="K20" s="12"/>
      <c r="L20" s="12"/>
      <c r="M20" s="19">
        <f t="shared" si="3"/>
        <v>0</v>
      </c>
      <c r="N20" s="12"/>
      <c r="O20" s="12"/>
      <c r="P20" s="12"/>
      <c r="Q20" s="12"/>
      <c r="R20" s="12"/>
      <c r="S20" s="19"/>
      <c r="T20" s="19">
        <f t="shared" si="4"/>
        <v>0</v>
      </c>
    </row>
    <row r="21" spans="1:20" x14ac:dyDescent="0.25">
      <c r="A21" s="12">
        <v>5</v>
      </c>
      <c r="B21" s="12"/>
      <c r="C21" s="12"/>
      <c r="D21" s="12"/>
      <c r="E21" s="12"/>
      <c r="F21" s="19">
        <f t="shared" si="2"/>
        <v>0</v>
      </c>
      <c r="G21" s="12"/>
      <c r="H21" s="12"/>
      <c r="I21" s="12"/>
      <c r="J21" s="12"/>
      <c r="K21" s="12"/>
      <c r="L21" s="12"/>
      <c r="M21" s="19">
        <f t="shared" si="3"/>
        <v>0</v>
      </c>
      <c r="N21" s="12"/>
      <c r="O21" s="12"/>
      <c r="P21" s="12"/>
      <c r="Q21" s="12"/>
      <c r="R21" s="12"/>
      <c r="S21" s="19"/>
      <c r="T21" s="19">
        <f t="shared" si="4"/>
        <v>0</v>
      </c>
    </row>
    <row r="22" spans="1:20" x14ac:dyDescent="0.25">
      <c r="A22" s="12">
        <v>6</v>
      </c>
      <c r="B22" s="12"/>
      <c r="C22" s="12"/>
      <c r="D22" s="12"/>
      <c r="E22" s="12"/>
      <c r="F22" s="19">
        <f t="shared" si="2"/>
        <v>0</v>
      </c>
      <c r="G22" s="12"/>
      <c r="H22" s="12"/>
      <c r="I22" s="12"/>
      <c r="J22" s="12"/>
      <c r="K22" s="12"/>
      <c r="L22" s="12"/>
      <c r="M22" s="19">
        <f t="shared" si="3"/>
        <v>0</v>
      </c>
      <c r="N22" s="12"/>
      <c r="O22" s="12"/>
      <c r="P22" s="12"/>
      <c r="Q22" s="12"/>
      <c r="R22" s="12"/>
      <c r="S22" s="19"/>
      <c r="T22" s="19">
        <f t="shared" si="4"/>
        <v>0</v>
      </c>
    </row>
    <row r="23" spans="1:20" s="26" customFormat="1" x14ac:dyDescent="0.25">
      <c r="A23" s="27">
        <v>7</v>
      </c>
      <c r="B23" s="27"/>
      <c r="C23" s="27"/>
      <c r="D23" s="27"/>
      <c r="E23" s="27"/>
      <c r="F23" s="29">
        <f t="shared" si="2"/>
        <v>0</v>
      </c>
      <c r="G23" s="27"/>
      <c r="H23" s="27"/>
      <c r="I23" s="27"/>
      <c r="J23" s="27"/>
      <c r="K23" s="27"/>
      <c r="L23" s="27"/>
      <c r="M23" s="29">
        <f t="shared" si="3"/>
        <v>0</v>
      </c>
      <c r="N23" s="27"/>
      <c r="O23" s="27"/>
      <c r="P23" s="27"/>
      <c r="Q23" s="27"/>
      <c r="R23" s="27"/>
      <c r="S23" s="29"/>
      <c r="T23" s="29">
        <f t="shared" si="4"/>
        <v>0</v>
      </c>
    </row>
    <row r="24" spans="1:20" s="30" customFormat="1" x14ac:dyDescent="0.25">
      <c r="A24" s="33">
        <v>0</v>
      </c>
      <c r="B24" s="35">
        <f>B3</f>
        <v>9585000</v>
      </c>
      <c r="E24" s="35">
        <f>B24</f>
        <v>9585000</v>
      </c>
      <c r="F24" s="2">
        <f>0.05%*E24</f>
        <v>4792.5</v>
      </c>
      <c r="H24" s="12">
        <v>0</v>
      </c>
      <c r="I24" s="35">
        <f>C3</f>
        <v>1065000</v>
      </c>
      <c r="J24" s="1">
        <f>IF(I24&lt;&gt;"",$C$4*I24,0)</f>
        <v>35677.5</v>
      </c>
      <c r="K24" s="1">
        <f t="shared" ref="K24" si="5">IF(H24=$C$5,$C$3,0)</f>
        <v>0</v>
      </c>
      <c r="L24" s="1">
        <f t="shared" ref="L24" si="6">I24-K24</f>
        <v>1065000</v>
      </c>
      <c r="M24" s="2">
        <f>0.05%*L24</f>
        <v>532.5</v>
      </c>
      <c r="O24" s="12">
        <v>0</v>
      </c>
      <c r="P24" s="1">
        <f>D3</f>
        <v>4746438</v>
      </c>
      <c r="Q24" s="1">
        <f>IF(P24&lt;&gt;"",$D$4*P24,0)</f>
        <v>189857.52</v>
      </c>
      <c r="R24" s="1">
        <f t="shared" ref="R24" si="7">IF(O24=$D$5,$D$3,0)</f>
        <v>0</v>
      </c>
      <c r="S24" s="1">
        <f t="shared" ref="S24" si="8">P24-R24</f>
        <v>4746438</v>
      </c>
      <c r="T24" s="2">
        <f>0.05%*S24</f>
        <v>2373.2190000000001</v>
      </c>
    </row>
    <row r="25" spans="1:20" x14ac:dyDescent="0.25">
      <c r="A25" s="12">
        <f>IF(A24&lt;$B$5,A24+1,"")</f>
        <v>1</v>
      </c>
      <c r="B25" s="1">
        <f>E24</f>
        <v>9585000</v>
      </c>
      <c r="C25" s="1">
        <f>IF(B25&lt;&gt;"",$B$4*B25,0)</f>
        <v>359437.5</v>
      </c>
      <c r="D25" s="1">
        <f t="shared" ref="D25:D49" si="9">IF(A25=$B$5,$B$3,0)</f>
        <v>0</v>
      </c>
      <c r="E25" s="1">
        <f t="shared" ref="E25:E49" si="10">B25-D25</f>
        <v>9585000</v>
      </c>
      <c r="F25" s="2">
        <f>0.05%*E25</f>
        <v>4792.5</v>
      </c>
      <c r="H25" s="12">
        <f>IF(H14&lt;$C$5,H14+1,"")</f>
        <v>1</v>
      </c>
      <c r="I25" s="1">
        <f>C3</f>
        <v>1065000</v>
      </c>
      <c r="J25" s="1">
        <f>IF(I25&lt;&gt;"",$C$4*I25,0)</f>
        <v>35677.5</v>
      </c>
      <c r="K25" s="1">
        <f t="shared" ref="K25:K49" si="11">IF(H25=$C$5,$C$3,0)</f>
        <v>0</v>
      </c>
      <c r="L25" s="1">
        <f t="shared" ref="L25:L49" si="12">I25-K25</f>
        <v>1065000</v>
      </c>
      <c r="M25" s="2">
        <f>0.05%*L25</f>
        <v>532.5</v>
      </c>
      <c r="O25" s="12">
        <f>IF(O14&lt;$D$5,O14+1,"")</f>
        <v>1</v>
      </c>
      <c r="P25" s="1">
        <f>D3</f>
        <v>4746438</v>
      </c>
      <c r="Q25" s="1">
        <f>IF(P25&lt;&gt;"",$D$4*P25,0)</f>
        <v>189857.52</v>
      </c>
      <c r="R25" s="1">
        <f t="shared" ref="R25:R49" si="13">IF(O25=$D$5,$D$3,0)</f>
        <v>0</v>
      </c>
      <c r="S25" s="1">
        <f t="shared" ref="S25:S49" si="14">P25-R25</f>
        <v>4746438</v>
      </c>
      <c r="T25" s="2">
        <f>0.05%*S25</f>
        <v>2373.2190000000001</v>
      </c>
    </row>
    <row r="26" spans="1:20" x14ac:dyDescent="0.25">
      <c r="A26" s="12">
        <f t="shared" ref="A26:A49" si="15">IF(A25&lt;$B$5,A25+1,"")</f>
        <v>2</v>
      </c>
      <c r="B26" s="1">
        <f t="shared" ref="B26:B49" si="16">E25</f>
        <v>9585000</v>
      </c>
      <c r="C26" s="1">
        <f t="shared" ref="C26:C49" si="17">IF(B26&lt;&gt;"",$B$4*B26,0)</f>
        <v>359437.5</v>
      </c>
      <c r="D26" s="1">
        <f t="shared" si="9"/>
        <v>0</v>
      </c>
      <c r="E26" s="1">
        <f t="shared" si="10"/>
        <v>9585000</v>
      </c>
      <c r="F26" s="2">
        <f t="shared" ref="F26:F50" si="18">0.05%*E26</f>
        <v>4792.5</v>
      </c>
      <c r="H26" s="12">
        <f t="shared" ref="H26:H49" si="19">IF(H25&lt;$C$5,H25+1,"")</f>
        <v>2</v>
      </c>
      <c r="I26" s="1">
        <f t="shared" ref="I26:I49" si="20">L25</f>
        <v>1065000</v>
      </c>
      <c r="J26" s="1">
        <f t="shared" ref="J26:J49" si="21">IF(I26&lt;&gt;"",$C$4*I26,0)</f>
        <v>35677.5</v>
      </c>
      <c r="K26" s="1">
        <f t="shared" si="11"/>
        <v>0</v>
      </c>
      <c r="L26" s="1">
        <f t="shared" si="12"/>
        <v>1065000</v>
      </c>
      <c r="M26" s="2">
        <f t="shared" ref="M26:M50" si="22">0.05%*L26</f>
        <v>532.5</v>
      </c>
      <c r="O26" s="12">
        <f t="shared" ref="O26:O49" si="23">IF(O25&lt;$D$5,O25+1,"")</f>
        <v>2</v>
      </c>
      <c r="P26" s="1">
        <f t="shared" ref="P26:P49" si="24">S25</f>
        <v>4746438</v>
      </c>
      <c r="Q26" s="1">
        <f t="shared" ref="Q26:Q49" si="25">IF(P26&lt;&gt;"",$D$4*P26,0)</f>
        <v>189857.52</v>
      </c>
      <c r="R26" s="1">
        <f t="shared" si="13"/>
        <v>0</v>
      </c>
      <c r="S26" s="1">
        <f t="shared" si="14"/>
        <v>4746438</v>
      </c>
      <c r="T26" s="2">
        <f t="shared" ref="T26:T50" si="26">0.05%*S26</f>
        <v>2373.2190000000001</v>
      </c>
    </row>
    <row r="27" spans="1:20" x14ac:dyDescent="0.25">
      <c r="A27" s="12">
        <f t="shared" si="15"/>
        <v>3</v>
      </c>
      <c r="B27" s="1">
        <f t="shared" si="16"/>
        <v>9585000</v>
      </c>
      <c r="C27" s="1">
        <f t="shared" si="17"/>
        <v>359437.5</v>
      </c>
      <c r="D27" s="1">
        <f t="shared" si="9"/>
        <v>0</v>
      </c>
      <c r="E27" s="1">
        <f t="shared" si="10"/>
        <v>9585000</v>
      </c>
      <c r="F27" s="2">
        <f t="shared" si="18"/>
        <v>4792.5</v>
      </c>
      <c r="H27" s="12">
        <f t="shared" si="19"/>
        <v>3</v>
      </c>
      <c r="I27" s="1">
        <f t="shared" si="20"/>
        <v>1065000</v>
      </c>
      <c r="J27" s="1">
        <f t="shared" si="21"/>
        <v>35677.5</v>
      </c>
      <c r="K27" s="1">
        <f t="shared" si="11"/>
        <v>0</v>
      </c>
      <c r="L27" s="1">
        <f t="shared" si="12"/>
        <v>1065000</v>
      </c>
      <c r="M27" s="2">
        <f t="shared" si="22"/>
        <v>532.5</v>
      </c>
      <c r="O27" s="12">
        <f t="shared" si="23"/>
        <v>3</v>
      </c>
      <c r="P27" s="1">
        <f t="shared" si="24"/>
        <v>4746438</v>
      </c>
      <c r="Q27" s="1">
        <f t="shared" si="25"/>
        <v>189857.52</v>
      </c>
      <c r="R27" s="1">
        <f t="shared" si="13"/>
        <v>0</v>
      </c>
      <c r="S27" s="1">
        <f t="shared" si="14"/>
        <v>4746438</v>
      </c>
      <c r="T27" s="2">
        <f t="shared" si="26"/>
        <v>2373.2190000000001</v>
      </c>
    </row>
    <row r="28" spans="1:20" x14ac:dyDescent="0.25">
      <c r="A28" s="12">
        <f t="shared" si="15"/>
        <v>4</v>
      </c>
      <c r="B28" s="1">
        <f t="shared" si="16"/>
        <v>9585000</v>
      </c>
      <c r="C28" s="1">
        <f t="shared" si="17"/>
        <v>359437.5</v>
      </c>
      <c r="D28" s="1">
        <f t="shared" si="9"/>
        <v>0</v>
      </c>
      <c r="E28" s="1">
        <f t="shared" si="10"/>
        <v>9585000</v>
      </c>
      <c r="F28" s="2">
        <f t="shared" si="18"/>
        <v>4792.5</v>
      </c>
      <c r="H28" s="12">
        <f t="shared" si="19"/>
        <v>4</v>
      </c>
      <c r="I28" s="1">
        <f t="shared" si="20"/>
        <v>1065000</v>
      </c>
      <c r="J28" s="1">
        <f t="shared" si="21"/>
        <v>35677.5</v>
      </c>
      <c r="K28" s="1">
        <f t="shared" si="11"/>
        <v>0</v>
      </c>
      <c r="L28" s="1">
        <f t="shared" si="12"/>
        <v>1065000</v>
      </c>
      <c r="M28" s="2">
        <f t="shared" si="22"/>
        <v>532.5</v>
      </c>
      <c r="O28" s="12">
        <f t="shared" si="23"/>
        <v>4</v>
      </c>
      <c r="P28" s="1">
        <f t="shared" si="24"/>
        <v>4746438</v>
      </c>
      <c r="Q28" s="1">
        <f t="shared" si="25"/>
        <v>189857.52</v>
      </c>
      <c r="R28" s="1">
        <f t="shared" si="13"/>
        <v>0</v>
      </c>
      <c r="S28" s="1">
        <f t="shared" si="14"/>
        <v>4746438</v>
      </c>
      <c r="T28" s="2">
        <f t="shared" si="26"/>
        <v>2373.2190000000001</v>
      </c>
    </row>
    <row r="29" spans="1:20" x14ac:dyDescent="0.25">
      <c r="A29" s="12">
        <f t="shared" si="15"/>
        <v>5</v>
      </c>
      <c r="B29" s="1">
        <f t="shared" si="16"/>
        <v>9585000</v>
      </c>
      <c r="C29" s="1">
        <f t="shared" si="17"/>
        <v>359437.5</v>
      </c>
      <c r="D29" s="1">
        <f t="shared" si="9"/>
        <v>0</v>
      </c>
      <c r="E29" s="1">
        <f t="shared" si="10"/>
        <v>9585000</v>
      </c>
      <c r="F29" s="2">
        <f t="shared" si="18"/>
        <v>4792.5</v>
      </c>
      <c r="H29" s="12">
        <f t="shared" si="19"/>
        <v>5</v>
      </c>
      <c r="I29" s="1">
        <f t="shared" si="20"/>
        <v>1065000</v>
      </c>
      <c r="J29" s="1">
        <f t="shared" si="21"/>
        <v>35677.5</v>
      </c>
      <c r="K29" s="1">
        <f t="shared" si="11"/>
        <v>0</v>
      </c>
      <c r="L29" s="1">
        <f t="shared" si="12"/>
        <v>1065000</v>
      </c>
      <c r="M29" s="2">
        <f t="shared" si="22"/>
        <v>532.5</v>
      </c>
      <c r="O29" s="12">
        <f t="shared" si="23"/>
        <v>5</v>
      </c>
      <c r="P29" s="1">
        <f t="shared" si="24"/>
        <v>4746438</v>
      </c>
      <c r="Q29" s="1">
        <f t="shared" si="25"/>
        <v>189857.52</v>
      </c>
      <c r="R29" s="1">
        <f t="shared" si="13"/>
        <v>0</v>
      </c>
      <c r="S29" s="1">
        <f t="shared" si="14"/>
        <v>4746438</v>
      </c>
      <c r="T29" s="2">
        <f t="shared" si="26"/>
        <v>2373.2190000000001</v>
      </c>
    </row>
    <row r="30" spans="1:20" x14ac:dyDescent="0.25">
      <c r="A30" s="12">
        <f t="shared" si="15"/>
        <v>6</v>
      </c>
      <c r="B30" s="1">
        <f t="shared" si="16"/>
        <v>9585000</v>
      </c>
      <c r="C30" s="1">
        <f t="shared" si="17"/>
        <v>359437.5</v>
      </c>
      <c r="D30" s="1">
        <f t="shared" si="9"/>
        <v>0</v>
      </c>
      <c r="E30" s="1">
        <f t="shared" si="10"/>
        <v>9585000</v>
      </c>
      <c r="F30" s="2">
        <f t="shared" si="18"/>
        <v>4792.5</v>
      </c>
      <c r="H30" s="12">
        <f t="shared" si="19"/>
        <v>6</v>
      </c>
      <c r="I30" s="1">
        <f t="shared" si="20"/>
        <v>1065000</v>
      </c>
      <c r="J30" s="1">
        <f t="shared" si="21"/>
        <v>35677.5</v>
      </c>
      <c r="K30" s="1">
        <f t="shared" si="11"/>
        <v>0</v>
      </c>
      <c r="L30" s="1">
        <f t="shared" si="12"/>
        <v>1065000</v>
      </c>
      <c r="M30" s="2">
        <f t="shared" si="22"/>
        <v>532.5</v>
      </c>
      <c r="O30" s="12">
        <f t="shared" si="23"/>
        <v>6</v>
      </c>
      <c r="P30" s="1">
        <f t="shared" si="24"/>
        <v>4746438</v>
      </c>
      <c r="Q30" s="1">
        <f t="shared" si="25"/>
        <v>189857.52</v>
      </c>
      <c r="R30" s="1">
        <f t="shared" si="13"/>
        <v>0</v>
      </c>
      <c r="S30" s="1">
        <f t="shared" si="14"/>
        <v>4746438</v>
      </c>
      <c r="T30" s="2">
        <f t="shared" si="26"/>
        <v>2373.2190000000001</v>
      </c>
    </row>
    <row r="31" spans="1:20" x14ac:dyDescent="0.25">
      <c r="A31" s="12">
        <f t="shared" si="15"/>
        <v>7</v>
      </c>
      <c r="B31" s="1">
        <f t="shared" si="16"/>
        <v>9585000</v>
      </c>
      <c r="C31" s="1">
        <f t="shared" si="17"/>
        <v>359437.5</v>
      </c>
      <c r="D31" s="1">
        <f t="shared" si="9"/>
        <v>0</v>
      </c>
      <c r="E31" s="1">
        <f t="shared" si="10"/>
        <v>9585000</v>
      </c>
      <c r="F31" s="2">
        <f t="shared" si="18"/>
        <v>4792.5</v>
      </c>
      <c r="H31" s="12">
        <f t="shared" si="19"/>
        <v>7</v>
      </c>
      <c r="I31" s="1">
        <f t="shared" si="20"/>
        <v>1065000</v>
      </c>
      <c r="J31" s="1">
        <f t="shared" si="21"/>
        <v>35677.5</v>
      </c>
      <c r="K31" s="1">
        <f t="shared" si="11"/>
        <v>0</v>
      </c>
      <c r="L31" s="1">
        <f t="shared" si="12"/>
        <v>1065000</v>
      </c>
      <c r="M31" s="2">
        <f t="shared" si="22"/>
        <v>532.5</v>
      </c>
      <c r="O31" s="12">
        <f t="shared" si="23"/>
        <v>7</v>
      </c>
      <c r="P31" s="1">
        <f t="shared" si="24"/>
        <v>4746438</v>
      </c>
      <c r="Q31" s="1">
        <f t="shared" si="25"/>
        <v>189857.52</v>
      </c>
      <c r="R31" s="1">
        <f t="shared" si="13"/>
        <v>0</v>
      </c>
      <c r="S31" s="1">
        <f t="shared" si="14"/>
        <v>4746438</v>
      </c>
      <c r="T31" s="2">
        <f t="shared" si="26"/>
        <v>2373.2190000000001</v>
      </c>
    </row>
    <row r="32" spans="1:20" x14ac:dyDescent="0.25">
      <c r="A32" s="12">
        <f t="shared" si="15"/>
        <v>8</v>
      </c>
      <c r="B32" s="1">
        <f t="shared" si="16"/>
        <v>9585000</v>
      </c>
      <c r="C32" s="1">
        <f t="shared" si="17"/>
        <v>359437.5</v>
      </c>
      <c r="D32" s="1">
        <f t="shared" si="9"/>
        <v>0</v>
      </c>
      <c r="E32" s="1">
        <f t="shared" si="10"/>
        <v>9585000</v>
      </c>
      <c r="F32" s="2">
        <f t="shared" si="18"/>
        <v>4792.5</v>
      </c>
      <c r="H32" s="12">
        <f t="shared" si="19"/>
        <v>8</v>
      </c>
      <c r="I32" s="1">
        <f t="shared" si="20"/>
        <v>1065000</v>
      </c>
      <c r="J32" s="1">
        <f t="shared" si="21"/>
        <v>35677.5</v>
      </c>
      <c r="K32" s="1">
        <f t="shared" si="11"/>
        <v>0</v>
      </c>
      <c r="L32" s="1">
        <f t="shared" si="12"/>
        <v>1065000</v>
      </c>
      <c r="M32" s="2">
        <f t="shared" si="22"/>
        <v>532.5</v>
      </c>
      <c r="O32" s="12">
        <f t="shared" si="23"/>
        <v>8</v>
      </c>
      <c r="P32" s="1">
        <f t="shared" si="24"/>
        <v>4746438</v>
      </c>
      <c r="Q32" s="1">
        <f t="shared" si="25"/>
        <v>189857.52</v>
      </c>
      <c r="R32" s="1">
        <f t="shared" si="13"/>
        <v>0</v>
      </c>
      <c r="S32" s="1">
        <f t="shared" si="14"/>
        <v>4746438</v>
      </c>
      <c r="T32" s="2">
        <f t="shared" si="26"/>
        <v>2373.2190000000001</v>
      </c>
    </row>
    <row r="33" spans="1:20" x14ac:dyDescent="0.25">
      <c r="A33" s="12">
        <f t="shared" si="15"/>
        <v>9</v>
      </c>
      <c r="B33" s="1">
        <f t="shared" si="16"/>
        <v>9585000</v>
      </c>
      <c r="C33" s="1">
        <f t="shared" si="17"/>
        <v>359437.5</v>
      </c>
      <c r="D33" s="1">
        <f t="shared" si="9"/>
        <v>0</v>
      </c>
      <c r="E33" s="1">
        <f t="shared" si="10"/>
        <v>9585000</v>
      </c>
      <c r="F33" s="2">
        <f t="shared" si="18"/>
        <v>4792.5</v>
      </c>
      <c r="H33" s="12">
        <f t="shared" si="19"/>
        <v>9</v>
      </c>
      <c r="I33" s="1">
        <f t="shared" si="20"/>
        <v>1065000</v>
      </c>
      <c r="J33" s="1">
        <f t="shared" si="21"/>
        <v>35677.5</v>
      </c>
      <c r="K33" s="1">
        <f t="shared" si="11"/>
        <v>0</v>
      </c>
      <c r="L33" s="1">
        <f t="shared" si="12"/>
        <v>1065000</v>
      </c>
      <c r="M33" s="2">
        <f t="shared" si="22"/>
        <v>532.5</v>
      </c>
      <c r="O33" s="12">
        <f t="shared" si="23"/>
        <v>9</v>
      </c>
      <c r="P33" s="1">
        <f t="shared" si="24"/>
        <v>4746438</v>
      </c>
      <c r="Q33" s="1">
        <f t="shared" si="25"/>
        <v>189857.52</v>
      </c>
      <c r="R33" s="1">
        <f t="shared" si="13"/>
        <v>0</v>
      </c>
      <c r="S33" s="1">
        <f t="shared" si="14"/>
        <v>4746438</v>
      </c>
      <c r="T33" s="2">
        <f t="shared" si="26"/>
        <v>2373.2190000000001</v>
      </c>
    </row>
    <row r="34" spans="1:20" x14ac:dyDescent="0.25">
      <c r="A34" s="12">
        <f t="shared" si="15"/>
        <v>10</v>
      </c>
      <c r="B34" s="1">
        <f t="shared" si="16"/>
        <v>9585000</v>
      </c>
      <c r="C34" s="1">
        <f t="shared" si="17"/>
        <v>359437.5</v>
      </c>
      <c r="D34" s="1">
        <f t="shared" si="9"/>
        <v>0</v>
      </c>
      <c r="E34" s="1">
        <f t="shared" si="10"/>
        <v>9585000</v>
      </c>
      <c r="F34" s="2">
        <f t="shared" si="18"/>
        <v>4792.5</v>
      </c>
      <c r="H34" s="12">
        <f t="shared" si="19"/>
        <v>10</v>
      </c>
      <c r="I34" s="1">
        <f t="shared" si="20"/>
        <v>1065000</v>
      </c>
      <c r="J34" s="1">
        <f t="shared" si="21"/>
        <v>35677.5</v>
      </c>
      <c r="K34" s="1">
        <f t="shared" si="11"/>
        <v>1065000</v>
      </c>
      <c r="L34" s="1">
        <f t="shared" si="12"/>
        <v>0</v>
      </c>
      <c r="M34" s="2">
        <f t="shared" si="22"/>
        <v>0</v>
      </c>
      <c r="O34" s="12">
        <f t="shared" si="23"/>
        <v>10</v>
      </c>
      <c r="P34" s="1">
        <f t="shared" si="24"/>
        <v>4746438</v>
      </c>
      <c r="Q34" s="1">
        <f t="shared" si="25"/>
        <v>189857.52</v>
      </c>
      <c r="R34" s="1">
        <f t="shared" si="13"/>
        <v>0</v>
      </c>
      <c r="S34" s="1">
        <f t="shared" si="14"/>
        <v>4746438</v>
      </c>
      <c r="T34" s="2">
        <f t="shared" si="26"/>
        <v>2373.2190000000001</v>
      </c>
    </row>
    <row r="35" spans="1:20" x14ac:dyDescent="0.25">
      <c r="A35" s="12">
        <f t="shared" si="15"/>
        <v>11</v>
      </c>
      <c r="B35" s="1">
        <f t="shared" si="16"/>
        <v>9585000</v>
      </c>
      <c r="C35" s="1">
        <f t="shared" si="17"/>
        <v>359437.5</v>
      </c>
      <c r="D35" s="1">
        <f t="shared" si="9"/>
        <v>0</v>
      </c>
      <c r="E35" s="1">
        <f t="shared" si="10"/>
        <v>9585000</v>
      </c>
      <c r="F35" s="2">
        <f t="shared" si="18"/>
        <v>4792.5</v>
      </c>
      <c r="H35" t="str">
        <f t="shared" si="19"/>
        <v/>
      </c>
      <c r="I35" s="1">
        <f t="shared" si="20"/>
        <v>0</v>
      </c>
      <c r="J35" s="1">
        <f t="shared" si="21"/>
        <v>0</v>
      </c>
      <c r="K35" s="1">
        <f t="shared" si="11"/>
        <v>0</v>
      </c>
      <c r="L35" s="1">
        <f t="shared" si="12"/>
        <v>0</v>
      </c>
      <c r="M35" s="2">
        <f t="shared" si="22"/>
        <v>0</v>
      </c>
      <c r="O35" s="12">
        <f t="shared" si="23"/>
        <v>11</v>
      </c>
      <c r="P35" s="1">
        <f t="shared" si="24"/>
        <v>4746438</v>
      </c>
      <c r="Q35" s="1">
        <f t="shared" si="25"/>
        <v>189857.52</v>
      </c>
      <c r="R35" s="1">
        <f t="shared" si="13"/>
        <v>0</v>
      </c>
      <c r="S35" s="1">
        <f t="shared" si="14"/>
        <v>4746438</v>
      </c>
      <c r="T35" s="2">
        <f t="shared" si="26"/>
        <v>2373.2190000000001</v>
      </c>
    </row>
    <row r="36" spans="1:20" x14ac:dyDescent="0.25">
      <c r="A36" s="12">
        <f t="shared" si="15"/>
        <v>12</v>
      </c>
      <c r="B36" s="1">
        <f t="shared" si="16"/>
        <v>9585000</v>
      </c>
      <c r="C36" s="1">
        <f t="shared" si="17"/>
        <v>359437.5</v>
      </c>
      <c r="D36" s="1">
        <f t="shared" si="9"/>
        <v>0</v>
      </c>
      <c r="E36" s="1">
        <f t="shared" si="10"/>
        <v>9585000</v>
      </c>
      <c r="F36" s="2">
        <f t="shared" si="18"/>
        <v>4792.5</v>
      </c>
      <c r="H36" t="str">
        <f t="shared" si="19"/>
        <v/>
      </c>
      <c r="I36" s="1">
        <f t="shared" si="20"/>
        <v>0</v>
      </c>
      <c r="J36" s="1">
        <f t="shared" si="21"/>
        <v>0</v>
      </c>
      <c r="K36" s="1">
        <f t="shared" si="11"/>
        <v>0</v>
      </c>
      <c r="L36" s="1">
        <f t="shared" si="12"/>
        <v>0</v>
      </c>
      <c r="M36" s="2">
        <f t="shared" si="22"/>
        <v>0</v>
      </c>
      <c r="O36" s="12">
        <f t="shared" si="23"/>
        <v>12</v>
      </c>
      <c r="P36" s="1">
        <f t="shared" si="24"/>
        <v>4746438</v>
      </c>
      <c r="Q36" s="1">
        <f t="shared" si="25"/>
        <v>189857.52</v>
      </c>
      <c r="R36" s="1">
        <f t="shared" si="13"/>
        <v>0</v>
      </c>
      <c r="S36" s="1">
        <f t="shared" si="14"/>
        <v>4746438</v>
      </c>
      <c r="T36" s="2">
        <f t="shared" si="26"/>
        <v>2373.2190000000001</v>
      </c>
    </row>
    <row r="37" spans="1:20" x14ac:dyDescent="0.25">
      <c r="A37" s="12">
        <f t="shared" si="15"/>
        <v>13</v>
      </c>
      <c r="B37" s="1">
        <f t="shared" si="16"/>
        <v>9585000</v>
      </c>
      <c r="C37" s="1">
        <f t="shared" si="17"/>
        <v>359437.5</v>
      </c>
      <c r="D37" s="1">
        <f t="shared" si="9"/>
        <v>0</v>
      </c>
      <c r="E37" s="1">
        <f t="shared" si="10"/>
        <v>9585000</v>
      </c>
      <c r="F37" s="2">
        <f t="shared" si="18"/>
        <v>4792.5</v>
      </c>
      <c r="H37" t="str">
        <f t="shared" si="19"/>
        <v/>
      </c>
      <c r="I37" s="1">
        <f t="shared" si="20"/>
        <v>0</v>
      </c>
      <c r="J37" s="1">
        <f t="shared" si="21"/>
        <v>0</v>
      </c>
      <c r="K37" s="1">
        <f t="shared" si="11"/>
        <v>0</v>
      </c>
      <c r="L37" s="1">
        <f t="shared" si="12"/>
        <v>0</v>
      </c>
      <c r="M37" s="2">
        <f t="shared" si="22"/>
        <v>0</v>
      </c>
      <c r="O37" s="12">
        <f t="shared" si="23"/>
        <v>13</v>
      </c>
      <c r="P37" s="1">
        <f t="shared" si="24"/>
        <v>4746438</v>
      </c>
      <c r="Q37" s="1">
        <f t="shared" si="25"/>
        <v>189857.52</v>
      </c>
      <c r="R37" s="1">
        <f t="shared" si="13"/>
        <v>0</v>
      </c>
      <c r="S37" s="1">
        <f t="shared" si="14"/>
        <v>4746438</v>
      </c>
      <c r="T37" s="2">
        <f t="shared" si="26"/>
        <v>2373.2190000000001</v>
      </c>
    </row>
    <row r="38" spans="1:20" x14ac:dyDescent="0.25">
      <c r="A38" s="12">
        <f t="shared" si="15"/>
        <v>14</v>
      </c>
      <c r="B38" s="1">
        <f t="shared" si="16"/>
        <v>9585000</v>
      </c>
      <c r="C38" s="1">
        <f t="shared" si="17"/>
        <v>359437.5</v>
      </c>
      <c r="D38" s="1">
        <f t="shared" si="9"/>
        <v>0</v>
      </c>
      <c r="E38" s="1">
        <f t="shared" si="10"/>
        <v>9585000</v>
      </c>
      <c r="F38" s="2">
        <f t="shared" si="18"/>
        <v>4792.5</v>
      </c>
      <c r="H38" t="str">
        <f t="shared" si="19"/>
        <v/>
      </c>
      <c r="I38" s="1">
        <f t="shared" si="20"/>
        <v>0</v>
      </c>
      <c r="J38" s="1">
        <f t="shared" si="21"/>
        <v>0</v>
      </c>
      <c r="K38" s="1">
        <f t="shared" si="11"/>
        <v>0</v>
      </c>
      <c r="L38" s="1">
        <f t="shared" si="12"/>
        <v>0</v>
      </c>
      <c r="M38" s="2">
        <f t="shared" si="22"/>
        <v>0</v>
      </c>
      <c r="O38" s="12">
        <f t="shared" si="23"/>
        <v>14</v>
      </c>
      <c r="P38" s="1">
        <f t="shared" si="24"/>
        <v>4746438</v>
      </c>
      <c r="Q38" s="1">
        <f t="shared" si="25"/>
        <v>189857.52</v>
      </c>
      <c r="R38" s="1">
        <f t="shared" si="13"/>
        <v>0</v>
      </c>
      <c r="S38" s="1">
        <f t="shared" si="14"/>
        <v>4746438</v>
      </c>
      <c r="T38" s="2">
        <f t="shared" si="26"/>
        <v>2373.2190000000001</v>
      </c>
    </row>
    <row r="39" spans="1:20" x14ac:dyDescent="0.25">
      <c r="A39" s="12">
        <f t="shared" si="15"/>
        <v>15</v>
      </c>
      <c r="B39" s="1">
        <f t="shared" si="16"/>
        <v>9585000</v>
      </c>
      <c r="C39" s="1">
        <f t="shared" si="17"/>
        <v>359437.5</v>
      </c>
      <c r="D39" s="1">
        <f t="shared" si="9"/>
        <v>9585000</v>
      </c>
      <c r="E39" s="1">
        <f t="shared" si="10"/>
        <v>0</v>
      </c>
      <c r="F39" s="2">
        <f t="shared" si="18"/>
        <v>0</v>
      </c>
      <c r="H39" t="str">
        <f t="shared" si="19"/>
        <v/>
      </c>
      <c r="I39" s="1">
        <f t="shared" si="20"/>
        <v>0</v>
      </c>
      <c r="J39" s="1">
        <f t="shared" si="21"/>
        <v>0</v>
      </c>
      <c r="K39" s="1">
        <f t="shared" si="11"/>
        <v>0</v>
      </c>
      <c r="L39" s="1">
        <f t="shared" si="12"/>
        <v>0</v>
      </c>
      <c r="M39" s="2">
        <f t="shared" si="22"/>
        <v>0</v>
      </c>
      <c r="O39" s="12">
        <f t="shared" si="23"/>
        <v>15</v>
      </c>
      <c r="P39" s="1">
        <f t="shared" si="24"/>
        <v>4746438</v>
      </c>
      <c r="Q39" s="1">
        <f t="shared" si="25"/>
        <v>189857.52</v>
      </c>
      <c r="R39" s="1">
        <f t="shared" si="13"/>
        <v>0</v>
      </c>
      <c r="S39" s="1">
        <f t="shared" si="14"/>
        <v>4746438</v>
      </c>
      <c r="T39" s="2">
        <f t="shared" si="26"/>
        <v>2373.2190000000001</v>
      </c>
    </row>
    <row r="40" spans="1:20" x14ac:dyDescent="0.25">
      <c r="A40" t="str">
        <f t="shared" si="15"/>
        <v/>
      </c>
      <c r="B40" s="1">
        <f t="shared" si="16"/>
        <v>0</v>
      </c>
      <c r="C40" s="1">
        <f t="shared" si="17"/>
        <v>0</v>
      </c>
      <c r="D40" s="1">
        <f t="shared" si="9"/>
        <v>0</v>
      </c>
      <c r="E40" s="1">
        <f t="shared" si="10"/>
        <v>0</v>
      </c>
      <c r="F40" s="2">
        <f t="shared" si="18"/>
        <v>0</v>
      </c>
      <c r="H40" t="str">
        <f t="shared" si="19"/>
        <v/>
      </c>
      <c r="I40" s="1">
        <f t="shared" si="20"/>
        <v>0</v>
      </c>
      <c r="J40" s="1">
        <f t="shared" si="21"/>
        <v>0</v>
      </c>
      <c r="K40" s="1">
        <f t="shared" si="11"/>
        <v>0</v>
      </c>
      <c r="L40" s="1">
        <f t="shared" si="12"/>
        <v>0</v>
      </c>
      <c r="M40" s="2">
        <f t="shared" si="22"/>
        <v>0</v>
      </c>
      <c r="O40" s="12">
        <f t="shared" si="23"/>
        <v>16</v>
      </c>
      <c r="P40" s="1">
        <f t="shared" si="24"/>
        <v>4746438</v>
      </c>
      <c r="Q40" s="1">
        <f t="shared" si="25"/>
        <v>189857.52</v>
      </c>
      <c r="R40" s="1">
        <f t="shared" si="13"/>
        <v>0</v>
      </c>
      <c r="S40" s="1">
        <f t="shared" si="14"/>
        <v>4746438</v>
      </c>
      <c r="T40" s="2">
        <f t="shared" si="26"/>
        <v>2373.2190000000001</v>
      </c>
    </row>
    <row r="41" spans="1:20" x14ac:dyDescent="0.25">
      <c r="A41" t="str">
        <f t="shared" si="15"/>
        <v/>
      </c>
      <c r="B41" s="1">
        <f t="shared" si="16"/>
        <v>0</v>
      </c>
      <c r="C41" s="1">
        <f t="shared" si="17"/>
        <v>0</v>
      </c>
      <c r="D41" s="1">
        <f t="shared" si="9"/>
        <v>0</v>
      </c>
      <c r="E41" s="1">
        <f t="shared" si="10"/>
        <v>0</v>
      </c>
      <c r="F41" s="2">
        <f t="shared" si="18"/>
        <v>0</v>
      </c>
      <c r="H41" t="str">
        <f t="shared" si="19"/>
        <v/>
      </c>
      <c r="I41" s="1">
        <f t="shared" si="20"/>
        <v>0</v>
      </c>
      <c r="J41" s="1">
        <f t="shared" si="21"/>
        <v>0</v>
      </c>
      <c r="K41" s="1">
        <f t="shared" si="11"/>
        <v>0</v>
      </c>
      <c r="L41" s="1">
        <f t="shared" si="12"/>
        <v>0</v>
      </c>
      <c r="M41" s="2">
        <f t="shared" si="22"/>
        <v>0</v>
      </c>
      <c r="O41" s="12">
        <f t="shared" si="23"/>
        <v>17</v>
      </c>
      <c r="P41" s="1">
        <f t="shared" si="24"/>
        <v>4746438</v>
      </c>
      <c r="Q41" s="1">
        <f t="shared" si="25"/>
        <v>189857.52</v>
      </c>
      <c r="R41" s="1">
        <f t="shared" si="13"/>
        <v>0</v>
      </c>
      <c r="S41" s="1">
        <f t="shared" si="14"/>
        <v>4746438</v>
      </c>
      <c r="T41" s="2">
        <f t="shared" si="26"/>
        <v>2373.2190000000001</v>
      </c>
    </row>
    <row r="42" spans="1:20" x14ac:dyDescent="0.25">
      <c r="A42" t="str">
        <f t="shared" si="15"/>
        <v/>
      </c>
      <c r="B42" s="1">
        <f t="shared" si="16"/>
        <v>0</v>
      </c>
      <c r="C42" s="1">
        <f t="shared" si="17"/>
        <v>0</v>
      </c>
      <c r="D42" s="1">
        <f t="shared" si="9"/>
        <v>0</v>
      </c>
      <c r="E42" s="1">
        <f t="shared" si="10"/>
        <v>0</v>
      </c>
      <c r="F42" s="2">
        <f t="shared" si="18"/>
        <v>0</v>
      </c>
      <c r="H42" t="str">
        <f t="shared" si="19"/>
        <v/>
      </c>
      <c r="I42" s="1">
        <f t="shared" si="20"/>
        <v>0</v>
      </c>
      <c r="J42" s="1">
        <f t="shared" si="21"/>
        <v>0</v>
      </c>
      <c r="K42" s="1">
        <f t="shared" si="11"/>
        <v>0</v>
      </c>
      <c r="L42" s="1">
        <f t="shared" si="12"/>
        <v>0</v>
      </c>
      <c r="M42" s="2">
        <f t="shared" si="22"/>
        <v>0</v>
      </c>
      <c r="O42" s="12">
        <f t="shared" si="23"/>
        <v>18</v>
      </c>
      <c r="P42" s="1">
        <f t="shared" si="24"/>
        <v>4746438</v>
      </c>
      <c r="Q42" s="1">
        <f t="shared" si="25"/>
        <v>189857.52</v>
      </c>
      <c r="R42" s="1">
        <f t="shared" si="13"/>
        <v>0</v>
      </c>
      <c r="S42" s="1">
        <f t="shared" si="14"/>
        <v>4746438</v>
      </c>
      <c r="T42" s="2">
        <f t="shared" si="26"/>
        <v>2373.2190000000001</v>
      </c>
    </row>
    <row r="43" spans="1:20" x14ac:dyDescent="0.25">
      <c r="A43" t="str">
        <f t="shared" si="15"/>
        <v/>
      </c>
      <c r="B43" s="1">
        <f t="shared" si="16"/>
        <v>0</v>
      </c>
      <c r="C43" s="1">
        <f t="shared" si="17"/>
        <v>0</v>
      </c>
      <c r="D43" s="1">
        <f t="shared" si="9"/>
        <v>0</v>
      </c>
      <c r="E43" s="1">
        <f t="shared" si="10"/>
        <v>0</v>
      </c>
      <c r="F43" s="2">
        <f t="shared" si="18"/>
        <v>0</v>
      </c>
      <c r="H43" t="str">
        <f t="shared" si="19"/>
        <v/>
      </c>
      <c r="I43" s="1">
        <f t="shared" si="20"/>
        <v>0</v>
      </c>
      <c r="J43" s="1">
        <f t="shared" si="21"/>
        <v>0</v>
      </c>
      <c r="K43" s="1">
        <f t="shared" si="11"/>
        <v>0</v>
      </c>
      <c r="L43" s="1">
        <f t="shared" si="12"/>
        <v>0</v>
      </c>
      <c r="M43" s="2">
        <f t="shared" si="22"/>
        <v>0</v>
      </c>
      <c r="O43" s="12">
        <f t="shared" si="23"/>
        <v>19</v>
      </c>
      <c r="P43" s="1">
        <f t="shared" si="24"/>
        <v>4746438</v>
      </c>
      <c r="Q43" s="1">
        <f t="shared" si="25"/>
        <v>189857.52</v>
      </c>
      <c r="R43" s="1">
        <f t="shared" si="13"/>
        <v>0</v>
      </c>
      <c r="S43" s="1">
        <f t="shared" si="14"/>
        <v>4746438</v>
      </c>
      <c r="T43" s="2">
        <f t="shared" si="26"/>
        <v>2373.2190000000001</v>
      </c>
    </row>
    <row r="44" spans="1:20" x14ac:dyDescent="0.25">
      <c r="A44" t="str">
        <f t="shared" si="15"/>
        <v/>
      </c>
      <c r="B44" s="1">
        <f t="shared" si="16"/>
        <v>0</v>
      </c>
      <c r="C44" s="1">
        <f t="shared" si="17"/>
        <v>0</v>
      </c>
      <c r="D44" s="1">
        <f t="shared" si="9"/>
        <v>0</v>
      </c>
      <c r="E44" s="1">
        <f t="shared" si="10"/>
        <v>0</v>
      </c>
      <c r="F44" s="2">
        <f t="shared" si="18"/>
        <v>0</v>
      </c>
      <c r="H44" t="str">
        <f t="shared" si="19"/>
        <v/>
      </c>
      <c r="I44" s="1">
        <f t="shared" si="20"/>
        <v>0</v>
      </c>
      <c r="J44" s="1">
        <f t="shared" si="21"/>
        <v>0</v>
      </c>
      <c r="K44" s="1">
        <f t="shared" si="11"/>
        <v>0</v>
      </c>
      <c r="L44" s="1">
        <f t="shared" si="12"/>
        <v>0</v>
      </c>
      <c r="M44" s="2">
        <f t="shared" si="22"/>
        <v>0</v>
      </c>
      <c r="O44" s="12">
        <f t="shared" si="23"/>
        <v>20</v>
      </c>
      <c r="P44" s="1">
        <f t="shared" si="24"/>
        <v>4746438</v>
      </c>
      <c r="Q44" s="1">
        <f t="shared" si="25"/>
        <v>189857.52</v>
      </c>
      <c r="R44" s="1">
        <f t="shared" si="13"/>
        <v>0</v>
      </c>
      <c r="S44" s="1">
        <f t="shared" si="14"/>
        <v>4746438</v>
      </c>
      <c r="T44" s="2">
        <f t="shared" si="26"/>
        <v>2373.2190000000001</v>
      </c>
    </row>
    <row r="45" spans="1:20" x14ac:dyDescent="0.25">
      <c r="A45" t="str">
        <f t="shared" si="15"/>
        <v/>
      </c>
      <c r="B45" s="1">
        <f t="shared" si="16"/>
        <v>0</v>
      </c>
      <c r="C45" s="1">
        <f t="shared" si="17"/>
        <v>0</v>
      </c>
      <c r="D45" s="1">
        <f t="shared" si="9"/>
        <v>0</v>
      </c>
      <c r="E45" s="1">
        <f t="shared" si="10"/>
        <v>0</v>
      </c>
      <c r="F45" s="2">
        <f t="shared" si="18"/>
        <v>0</v>
      </c>
      <c r="H45" t="str">
        <f t="shared" si="19"/>
        <v/>
      </c>
      <c r="I45" s="1">
        <f t="shared" si="20"/>
        <v>0</v>
      </c>
      <c r="J45" s="1">
        <f t="shared" si="21"/>
        <v>0</v>
      </c>
      <c r="K45" s="1">
        <f t="shared" si="11"/>
        <v>0</v>
      </c>
      <c r="L45" s="1">
        <f t="shared" si="12"/>
        <v>0</v>
      </c>
      <c r="M45" s="2">
        <f t="shared" si="22"/>
        <v>0</v>
      </c>
      <c r="O45" s="12">
        <f t="shared" si="23"/>
        <v>21</v>
      </c>
      <c r="P45" s="1">
        <f t="shared" si="24"/>
        <v>4746438</v>
      </c>
      <c r="Q45" s="1">
        <f t="shared" si="25"/>
        <v>189857.52</v>
      </c>
      <c r="R45" s="1">
        <f t="shared" si="13"/>
        <v>0</v>
      </c>
      <c r="S45" s="1">
        <f t="shared" si="14"/>
        <v>4746438</v>
      </c>
      <c r="T45" s="2">
        <f t="shared" si="26"/>
        <v>2373.2190000000001</v>
      </c>
    </row>
    <row r="46" spans="1:20" x14ac:dyDescent="0.25">
      <c r="A46" t="str">
        <f t="shared" si="15"/>
        <v/>
      </c>
      <c r="B46" s="1">
        <f t="shared" si="16"/>
        <v>0</v>
      </c>
      <c r="C46" s="1">
        <f t="shared" si="17"/>
        <v>0</v>
      </c>
      <c r="D46" s="1">
        <f t="shared" si="9"/>
        <v>0</v>
      </c>
      <c r="E46" s="1">
        <f t="shared" si="10"/>
        <v>0</v>
      </c>
      <c r="F46" s="2">
        <f>0.05%*E46</f>
        <v>0</v>
      </c>
      <c r="H46" t="str">
        <f t="shared" si="19"/>
        <v/>
      </c>
      <c r="I46" s="1">
        <f t="shared" si="20"/>
        <v>0</v>
      </c>
      <c r="J46" s="1">
        <f t="shared" si="21"/>
        <v>0</v>
      </c>
      <c r="K46" s="1">
        <f t="shared" si="11"/>
        <v>0</v>
      </c>
      <c r="L46" s="1">
        <f t="shared" si="12"/>
        <v>0</v>
      </c>
      <c r="M46" s="2">
        <f t="shared" si="22"/>
        <v>0</v>
      </c>
      <c r="O46" s="12">
        <f t="shared" si="23"/>
        <v>22</v>
      </c>
      <c r="P46" s="1">
        <f t="shared" si="24"/>
        <v>4746438</v>
      </c>
      <c r="Q46" s="1">
        <f t="shared" si="25"/>
        <v>189857.52</v>
      </c>
      <c r="R46" s="1">
        <f t="shared" si="13"/>
        <v>0</v>
      </c>
      <c r="S46" s="1">
        <f t="shared" si="14"/>
        <v>4746438</v>
      </c>
      <c r="T46" s="2">
        <f t="shared" si="26"/>
        <v>2373.2190000000001</v>
      </c>
    </row>
    <row r="47" spans="1:20" x14ac:dyDescent="0.25">
      <c r="A47" t="str">
        <f t="shared" si="15"/>
        <v/>
      </c>
      <c r="B47" s="1">
        <f t="shared" si="16"/>
        <v>0</v>
      </c>
      <c r="C47" s="1">
        <f t="shared" si="17"/>
        <v>0</v>
      </c>
      <c r="D47" s="1">
        <f t="shared" si="9"/>
        <v>0</v>
      </c>
      <c r="E47" s="1">
        <f t="shared" si="10"/>
        <v>0</v>
      </c>
      <c r="F47" s="2">
        <f t="shared" si="18"/>
        <v>0</v>
      </c>
      <c r="H47" t="str">
        <f t="shared" si="19"/>
        <v/>
      </c>
      <c r="I47" s="1">
        <f t="shared" si="20"/>
        <v>0</v>
      </c>
      <c r="J47" s="1">
        <f t="shared" si="21"/>
        <v>0</v>
      </c>
      <c r="K47" s="1">
        <f t="shared" si="11"/>
        <v>0</v>
      </c>
      <c r="L47" s="1">
        <f t="shared" si="12"/>
        <v>0</v>
      </c>
      <c r="M47" s="2">
        <f t="shared" si="22"/>
        <v>0</v>
      </c>
      <c r="O47" s="12">
        <f t="shared" si="23"/>
        <v>23</v>
      </c>
      <c r="P47" s="1">
        <f t="shared" si="24"/>
        <v>4746438</v>
      </c>
      <c r="Q47" s="1">
        <f t="shared" si="25"/>
        <v>189857.52</v>
      </c>
      <c r="R47" s="1">
        <f t="shared" si="13"/>
        <v>0</v>
      </c>
      <c r="S47" s="1">
        <f t="shared" si="14"/>
        <v>4746438</v>
      </c>
      <c r="T47" s="2">
        <f t="shared" si="26"/>
        <v>2373.2190000000001</v>
      </c>
    </row>
    <row r="48" spans="1:20" x14ac:dyDescent="0.25">
      <c r="A48" t="str">
        <f t="shared" si="15"/>
        <v/>
      </c>
      <c r="B48" s="1">
        <f t="shared" si="16"/>
        <v>0</v>
      </c>
      <c r="C48" s="1">
        <f t="shared" si="17"/>
        <v>0</v>
      </c>
      <c r="D48" s="1">
        <f t="shared" si="9"/>
        <v>0</v>
      </c>
      <c r="E48" s="1">
        <f t="shared" si="10"/>
        <v>0</v>
      </c>
      <c r="F48" s="2">
        <f t="shared" si="18"/>
        <v>0</v>
      </c>
      <c r="H48" t="str">
        <f t="shared" si="19"/>
        <v/>
      </c>
      <c r="I48" s="1">
        <f t="shared" si="20"/>
        <v>0</v>
      </c>
      <c r="J48" s="1">
        <f t="shared" si="21"/>
        <v>0</v>
      </c>
      <c r="K48" s="1">
        <f t="shared" si="11"/>
        <v>0</v>
      </c>
      <c r="L48" s="1">
        <f t="shared" si="12"/>
        <v>0</v>
      </c>
      <c r="M48" s="2">
        <f t="shared" si="22"/>
        <v>0</v>
      </c>
      <c r="O48" s="12">
        <f t="shared" si="23"/>
        <v>24</v>
      </c>
      <c r="P48" s="1">
        <f t="shared" si="24"/>
        <v>4746438</v>
      </c>
      <c r="Q48" s="1">
        <f t="shared" si="25"/>
        <v>189857.52</v>
      </c>
      <c r="R48" s="1">
        <f t="shared" si="13"/>
        <v>0</v>
      </c>
      <c r="S48" s="1">
        <f t="shared" si="14"/>
        <v>4746438</v>
      </c>
      <c r="T48" s="2">
        <f t="shared" si="26"/>
        <v>2373.2190000000001</v>
      </c>
    </row>
    <row r="49" spans="1:20" x14ac:dyDescent="0.25">
      <c r="A49" t="str">
        <f t="shared" si="15"/>
        <v/>
      </c>
      <c r="B49" s="1">
        <f t="shared" si="16"/>
        <v>0</v>
      </c>
      <c r="C49" s="1">
        <f t="shared" si="17"/>
        <v>0</v>
      </c>
      <c r="D49" s="1">
        <f t="shared" si="9"/>
        <v>0</v>
      </c>
      <c r="E49" s="1">
        <f t="shared" si="10"/>
        <v>0</v>
      </c>
      <c r="F49" s="2">
        <f t="shared" si="18"/>
        <v>0</v>
      </c>
      <c r="H49" t="str">
        <f t="shared" si="19"/>
        <v/>
      </c>
      <c r="I49" s="1">
        <f t="shared" si="20"/>
        <v>0</v>
      </c>
      <c r="J49" s="1">
        <f t="shared" si="21"/>
        <v>0</v>
      </c>
      <c r="K49" s="1">
        <f t="shared" si="11"/>
        <v>0</v>
      </c>
      <c r="L49" s="1">
        <f t="shared" si="12"/>
        <v>0</v>
      </c>
      <c r="M49" s="2">
        <f t="shared" si="22"/>
        <v>0</v>
      </c>
      <c r="O49" s="12">
        <f t="shared" si="23"/>
        <v>25</v>
      </c>
      <c r="P49" s="1">
        <f t="shared" si="24"/>
        <v>4746438</v>
      </c>
      <c r="Q49" s="1">
        <f t="shared" si="25"/>
        <v>189857.52</v>
      </c>
      <c r="R49" s="1">
        <f t="shared" si="13"/>
        <v>4746438</v>
      </c>
      <c r="S49" s="1">
        <f t="shared" si="14"/>
        <v>0</v>
      </c>
      <c r="T49" s="2">
        <f t="shared" si="26"/>
        <v>0</v>
      </c>
    </row>
    <row r="50" spans="1:20" x14ac:dyDescent="0.25">
      <c r="B50" s="1"/>
      <c r="C50" s="1"/>
      <c r="D50" s="1"/>
      <c r="E50" s="1"/>
      <c r="F50" s="2">
        <f t="shared" si="18"/>
        <v>0</v>
      </c>
      <c r="I50" s="1"/>
      <c r="J50" s="1"/>
      <c r="K50" s="1"/>
      <c r="L50" s="1"/>
      <c r="M50" s="2">
        <f t="shared" si="22"/>
        <v>0</v>
      </c>
      <c r="P50" s="1"/>
      <c r="Q50" s="1"/>
      <c r="R50" s="1"/>
      <c r="S50" s="1"/>
      <c r="T50" s="2">
        <f t="shared" si="26"/>
        <v>0</v>
      </c>
    </row>
    <row r="51" spans="1:20" x14ac:dyDescent="0.25">
      <c r="B51" s="1"/>
      <c r="C51" s="1"/>
      <c r="D51" s="1"/>
      <c r="E51" s="1"/>
      <c r="F51" s="2"/>
      <c r="I51" s="1"/>
      <c r="J51" s="1"/>
      <c r="K51" s="1"/>
      <c r="L51" s="1"/>
      <c r="M51" s="2"/>
      <c r="P51" s="1"/>
      <c r="Q51" s="1"/>
      <c r="R51" s="1"/>
      <c r="S51" s="1"/>
      <c r="T51" s="2"/>
    </row>
    <row r="52" spans="1:20" x14ac:dyDescent="0.25">
      <c r="B52" s="1"/>
      <c r="C52" s="1"/>
      <c r="D52" s="1"/>
      <c r="E52" s="1"/>
      <c r="F52" s="2"/>
      <c r="I52" s="1"/>
      <c r="J52" s="1"/>
      <c r="K52" s="1"/>
      <c r="L52" s="1"/>
      <c r="M52" s="2"/>
      <c r="P52" s="1"/>
      <c r="Q52" s="1"/>
      <c r="R52" s="1"/>
      <c r="S52" s="1"/>
      <c r="T52" s="2"/>
    </row>
    <row r="53" spans="1:20" x14ac:dyDescent="0.25">
      <c r="B53" s="1"/>
      <c r="C53" s="1"/>
      <c r="D53" s="1"/>
      <c r="E53" s="1"/>
      <c r="F53" s="2"/>
      <c r="I53" s="1"/>
      <c r="J53" s="1"/>
      <c r="K53" s="1"/>
      <c r="L53" s="1"/>
      <c r="M53" s="2"/>
      <c r="P53" s="1"/>
      <c r="Q53" s="1"/>
      <c r="R53" s="1"/>
      <c r="S53" s="1"/>
      <c r="T53" s="2"/>
    </row>
    <row r="54" spans="1:20" x14ac:dyDescent="0.25">
      <c r="B54" s="1"/>
      <c r="C54" s="1"/>
      <c r="D54" s="1"/>
      <c r="E54" s="1"/>
      <c r="F54" s="2"/>
      <c r="I54" s="1"/>
      <c r="J54" s="1"/>
      <c r="K54" s="1"/>
      <c r="L54" s="1"/>
      <c r="M54" s="2"/>
      <c r="P54" s="1"/>
      <c r="Q54" s="1"/>
      <c r="R54" s="1"/>
      <c r="S54" s="1"/>
      <c r="T54" s="2"/>
    </row>
    <row r="55" spans="1:20" x14ac:dyDescent="0.25">
      <c r="B55" s="1"/>
      <c r="C55" s="1"/>
      <c r="D55" s="1"/>
      <c r="E55" s="1"/>
      <c r="F55" s="2"/>
      <c r="I55" s="1"/>
      <c r="J55" s="1"/>
      <c r="K55" s="1"/>
      <c r="L55" s="1"/>
      <c r="M55" s="2"/>
      <c r="P55" s="1"/>
      <c r="Q55" s="1"/>
      <c r="R55" s="1"/>
      <c r="S55" s="1"/>
      <c r="T55" s="2"/>
    </row>
    <row r="56" spans="1:20" x14ac:dyDescent="0.25">
      <c r="B56" s="1"/>
      <c r="C56" s="1"/>
      <c r="D56" s="1"/>
      <c r="E56" s="1"/>
      <c r="F56" s="2"/>
      <c r="I56" s="1"/>
      <c r="J56" s="1"/>
      <c r="K56" s="1"/>
      <c r="L56" s="1"/>
      <c r="M56" s="2"/>
      <c r="P56" s="1"/>
      <c r="Q56" s="1"/>
      <c r="R56" s="1"/>
      <c r="S56" s="1"/>
      <c r="T56" s="2"/>
    </row>
    <row r="57" spans="1:20" x14ac:dyDescent="0.25">
      <c r="B57" s="1"/>
      <c r="C57" s="1"/>
      <c r="D57" s="1"/>
      <c r="E57" s="1"/>
      <c r="F57" s="2"/>
      <c r="I57" s="1"/>
      <c r="J57" s="1"/>
      <c r="K57" s="1"/>
      <c r="L57" s="1"/>
      <c r="M57" s="2"/>
      <c r="P57" s="1"/>
      <c r="Q57" s="1"/>
      <c r="R57" s="1"/>
      <c r="S57" s="1"/>
      <c r="T57" s="2"/>
    </row>
    <row r="58" spans="1:20" x14ac:dyDescent="0.25">
      <c r="B58" s="1"/>
      <c r="C58" s="1"/>
      <c r="D58" s="1"/>
      <c r="E58" s="1"/>
      <c r="F58" s="2"/>
      <c r="I58" s="1"/>
      <c r="J58" s="1"/>
      <c r="K58" s="1"/>
      <c r="L58" s="1"/>
      <c r="M58" s="2"/>
      <c r="P58" s="1"/>
      <c r="Q58" s="1"/>
      <c r="R58" s="1"/>
      <c r="S58" s="1"/>
      <c r="T58" s="2"/>
    </row>
    <row r="59" spans="1:20" x14ac:dyDescent="0.25">
      <c r="B59" s="1"/>
      <c r="C59" s="1"/>
      <c r="D59" s="1"/>
      <c r="E59" s="1"/>
      <c r="F59" s="2"/>
      <c r="I59" s="1"/>
      <c r="J59" s="1"/>
      <c r="K59" s="1"/>
      <c r="L59" s="1"/>
      <c r="M59" s="2"/>
      <c r="P59" s="1"/>
      <c r="Q59" s="1"/>
      <c r="R59" s="1"/>
      <c r="S59" s="1"/>
      <c r="T59" s="2"/>
    </row>
    <row r="60" spans="1:20" x14ac:dyDescent="0.25">
      <c r="B60" s="1"/>
      <c r="C60" s="1"/>
      <c r="D60" s="1"/>
      <c r="E60" s="1"/>
      <c r="F60" s="2"/>
      <c r="I60" s="1"/>
      <c r="J60" s="1"/>
      <c r="K60" s="1"/>
      <c r="L60" s="1"/>
      <c r="M60" s="2"/>
      <c r="P60" s="1"/>
      <c r="Q60" s="1"/>
      <c r="R60" s="1"/>
      <c r="S60" s="1"/>
      <c r="T60" s="2"/>
    </row>
    <row r="61" spans="1:20" x14ac:dyDescent="0.25">
      <c r="B61" s="1"/>
      <c r="C61" s="1"/>
      <c r="D61" s="1"/>
      <c r="E61" s="1"/>
      <c r="F61" s="2"/>
      <c r="I61" s="1"/>
      <c r="J61" s="1"/>
      <c r="K61" s="1"/>
      <c r="L61" s="1"/>
      <c r="M61" s="2"/>
      <c r="P61" s="1"/>
      <c r="Q61" s="1"/>
      <c r="R61" s="1"/>
      <c r="S61" s="1"/>
      <c r="T61" s="2"/>
    </row>
    <row r="62" spans="1:20" x14ac:dyDescent="0.25">
      <c r="B62" s="1"/>
      <c r="C62" s="1"/>
      <c r="D62" s="1"/>
      <c r="E62" s="1"/>
      <c r="F62" s="2"/>
      <c r="I62" s="1"/>
      <c r="J62" s="1"/>
      <c r="K62" s="1"/>
      <c r="L62" s="1"/>
      <c r="M62" s="2"/>
      <c r="P62" s="1"/>
      <c r="Q62" s="1"/>
      <c r="R62" s="1"/>
      <c r="S62" s="1"/>
      <c r="T62" s="2"/>
    </row>
    <row r="63" spans="1:20" x14ac:dyDescent="0.25">
      <c r="B63" s="1"/>
      <c r="C63" s="1"/>
      <c r="D63" s="1"/>
      <c r="E63" s="1"/>
      <c r="F63" s="2"/>
      <c r="I63" s="1"/>
      <c r="J63" s="1"/>
      <c r="K63" s="1"/>
      <c r="L63" s="1"/>
      <c r="M63" s="2"/>
      <c r="P63" s="1"/>
      <c r="Q63" s="1"/>
      <c r="R63" s="1"/>
      <c r="S63" s="1"/>
      <c r="T63" s="2"/>
    </row>
    <row r="64" spans="1:20" x14ac:dyDescent="0.25">
      <c r="B64" s="1"/>
      <c r="C64" s="1"/>
      <c r="D64" s="1"/>
      <c r="E64" s="1"/>
      <c r="F64" s="2"/>
      <c r="I64" s="1"/>
      <c r="J64" s="1"/>
      <c r="K64" s="1"/>
      <c r="L64" s="1"/>
      <c r="M64" s="2"/>
      <c r="P64" s="1"/>
      <c r="Q64" s="1"/>
      <c r="R64" s="1"/>
      <c r="S64" s="1"/>
      <c r="T64" s="2"/>
    </row>
    <row r="65" spans="2:20" x14ac:dyDescent="0.25">
      <c r="B65" s="1"/>
      <c r="C65" s="1"/>
      <c r="D65" s="1"/>
      <c r="E65" s="1"/>
      <c r="F65" s="2"/>
      <c r="I65" s="1"/>
      <c r="J65" s="1"/>
      <c r="K65" s="1"/>
      <c r="L65" s="1"/>
      <c r="M65" s="2"/>
      <c r="P65" s="1"/>
      <c r="Q65" s="1"/>
      <c r="R65" s="1"/>
      <c r="S65" s="1"/>
      <c r="T65" s="2"/>
    </row>
    <row r="66" spans="2:20" x14ac:dyDescent="0.25">
      <c r="B66" s="1"/>
      <c r="C66" s="1"/>
      <c r="D66" s="1"/>
      <c r="E66" s="1"/>
      <c r="F66" s="2"/>
      <c r="I66" s="1"/>
      <c r="J66" s="1"/>
      <c r="K66" s="1"/>
      <c r="L66" s="1"/>
      <c r="M66" s="2"/>
      <c r="P66" s="1"/>
      <c r="Q66" s="1"/>
      <c r="R66" s="1"/>
      <c r="S66" s="1"/>
      <c r="T66" s="2"/>
    </row>
    <row r="67" spans="2:20" x14ac:dyDescent="0.25">
      <c r="B67" s="1"/>
      <c r="C67" s="1"/>
      <c r="D67" s="1"/>
      <c r="E67" s="1"/>
      <c r="F67" s="2"/>
      <c r="I67" s="1"/>
      <c r="J67" s="1"/>
      <c r="K67" s="1"/>
      <c r="L67" s="1"/>
      <c r="M67" s="2"/>
      <c r="P67" s="1"/>
      <c r="Q67" s="1"/>
      <c r="R67" s="1"/>
      <c r="S67" s="1"/>
      <c r="T67" s="2"/>
    </row>
    <row r="68" spans="2:20" x14ac:dyDescent="0.25">
      <c r="B68" s="1"/>
      <c r="C68" s="1"/>
      <c r="D68" s="1"/>
      <c r="E68" s="1"/>
      <c r="F68" s="2"/>
      <c r="I68" s="1"/>
      <c r="J68" s="1"/>
      <c r="K68" s="1"/>
      <c r="L68" s="1"/>
      <c r="M68" s="2"/>
      <c r="P68" s="1"/>
      <c r="Q68" s="1"/>
      <c r="R68" s="1"/>
      <c r="S68" s="1"/>
      <c r="T68" s="2"/>
    </row>
    <row r="69" spans="2:20" x14ac:dyDescent="0.25">
      <c r="B69" s="1"/>
      <c r="C69" s="1"/>
      <c r="D69" s="1"/>
      <c r="E69" s="1"/>
      <c r="F69" s="2"/>
      <c r="I69" s="1"/>
      <c r="J69" s="1"/>
      <c r="K69" s="1"/>
      <c r="L69" s="1"/>
      <c r="M69" s="2"/>
      <c r="P69" s="1"/>
      <c r="Q69" s="1"/>
      <c r="R69" s="1"/>
      <c r="S69" s="1"/>
      <c r="T69" s="2"/>
    </row>
    <row r="70" spans="2:20" x14ac:dyDescent="0.25">
      <c r="B70" s="1"/>
      <c r="C70" s="1"/>
      <c r="D70" s="1"/>
      <c r="E70" s="1"/>
      <c r="F70" s="2"/>
      <c r="I70" s="1"/>
      <c r="J70" s="1"/>
      <c r="K70" s="1"/>
      <c r="L70" s="1"/>
      <c r="M70" s="2"/>
      <c r="P70" s="1"/>
      <c r="Q70" s="1"/>
      <c r="R70" s="1"/>
      <c r="S70" s="1"/>
      <c r="T70" s="2"/>
    </row>
    <row r="71" spans="2:20" x14ac:dyDescent="0.25">
      <c r="B71" s="1"/>
      <c r="C71" s="1"/>
      <c r="F71" s="2"/>
      <c r="M71" s="2"/>
    </row>
    <row r="72" spans="2:20" x14ac:dyDescent="0.25">
      <c r="B72" s="1"/>
      <c r="C72" s="1"/>
      <c r="F72" s="2"/>
      <c r="M72" s="2"/>
    </row>
    <row r="73" spans="2:20" x14ac:dyDescent="0.25">
      <c r="B73" s="1"/>
      <c r="C73" s="1"/>
      <c r="F73" s="2"/>
      <c r="M73" s="2"/>
    </row>
    <row r="74" spans="2:20" x14ac:dyDescent="0.25">
      <c r="B74" s="1"/>
      <c r="C74" s="1"/>
      <c r="F74" s="2"/>
      <c r="M74" s="2"/>
    </row>
    <row r="75" spans="2:20" x14ac:dyDescent="0.25">
      <c r="B75" s="1"/>
      <c r="C75" s="1"/>
      <c r="F75" s="2"/>
      <c r="M75" s="2"/>
    </row>
    <row r="76" spans="2:20" x14ac:dyDescent="0.25">
      <c r="B76" s="1"/>
      <c r="C76" s="1"/>
      <c r="F76" s="2"/>
      <c r="M76" s="2"/>
    </row>
    <row r="77" spans="2:20" x14ac:dyDescent="0.25">
      <c r="B77" s="1"/>
      <c r="C77" s="1"/>
      <c r="F77" s="2"/>
      <c r="M77" s="2"/>
    </row>
    <row r="78" spans="2:20" x14ac:dyDescent="0.25">
      <c r="B78" s="1"/>
      <c r="C78" s="1"/>
      <c r="F78" s="2"/>
      <c r="M78" s="2"/>
    </row>
    <row r="79" spans="2:20" x14ac:dyDescent="0.25">
      <c r="B79" s="1"/>
      <c r="C79" s="1"/>
      <c r="F79" s="2"/>
      <c r="M79" s="2"/>
    </row>
    <row r="80" spans="2:20" x14ac:dyDescent="0.25">
      <c r="B80" s="1"/>
      <c r="C80" s="1"/>
      <c r="F80" s="2"/>
      <c r="M80" s="2"/>
    </row>
    <row r="81" spans="2:13" x14ac:dyDescent="0.25">
      <c r="B81" s="1"/>
      <c r="C81" s="1"/>
      <c r="F81" s="2"/>
      <c r="M81" s="2"/>
    </row>
    <row r="82" spans="2:13" x14ac:dyDescent="0.25">
      <c r="B82" s="1"/>
      <c r="C82" s="1"/>
      <c r="F82" s="2"/>
      <c r="M82" s="2"/>
    </row>
    <row r="83" spans="2:13" x14ac:dyDescent="0.25">
      <c r="B83" s="1"/>
      <c r="C83" s="1"/>
      <c r="F83" s="2"/>
      <c r="M83" s="2"/>
    </row>
    <row r="84" spans="2:13" x14ac:dyDescent="0.25">
      <c r="B84" s="1"/>
      <c r="C84" s="1"/>
      <c r="F84" s="2"/>
      <c r="M84" s="2"/>
    </row>
    <row r="85" spans="2:13" x14ac:dyDescent="0.25">
      <c r="B85" s="1"/>
      <c r="C85" s="1"/>
      <c r="F85" s="2"/>
      <c r="M85" s="2"/>
    </row>
    <row r="86" spans="2:13" x14ac:dyDescent="0.25">
      <c r="B86" s="1"/>
      <c r="C86" s="1"/>
      <c r="F86" s="2"/>
      <c r="M86" s="2"/>
    </row>
    <row r="87" spans="2:13" x14ac:dyDescent="0.25">
      <c r="B87" s="1"/>
      <c r="C87" s="1"/>
      <c r="F87" s="2"/>
      <c r="M87" s="2"/>
    </row>
    <row r="88" spans="2:13" x14ac:dyDescent="0.25">
      <c r="B88" s="1"/>
      <c r="C88" s="1"/>
      <c r="F88" s="2"/>
      <c r="M88" s="2"/>
    </row>
    <row r="89" spans="2:13" x14ac:dyDescent="0.25">
      <c r="B89" s="1"/>
      <c r="C89" s="1"/>
      <c r="F89" s="2"/>
      <c r="M89" s="2"/>
    </row>
    <row r="90" spans="2:13" x14ac:dyDescent="0.25">
      <c r="B90" s="1"/>
      <c r="C90" s="1"/>
      <c r="F90" s="2"/>
      <c r="M90" s="2"/>
    </row>
    <row r="91" spans="2:13" x14ac:dyDescent="0.25">
      <c r="B91" s="1"/>
      <c r="C91" s="1"/>
      <c r="F91" s="2"/>
      <c r="M91" s="2"/>
    </row>
    <row r="92" spans="2:13" x14ac:dyDescent="0.25">
      <c r="B92" s="1"/>
      <c r="C92" s="1"/>
      <c r="F92" s="2"/>
      <c r="M92" s="2"/>
    </row>
    <row r="93" spans="2:13" x14ac:dyDescent="0.25">
      <c r="B93" s="1"/>
      <c r="C93" s="1"/>
      <c r="F93" s="2"/>
      <c r="M93" s="2"/>
    </row>
    <row r="94" spans="2:13" x14ac:dyDescent="0.25">
      <c r="B94" s="1"/>
      <c r="C94" s="1"/>
      <c r="F94" s="2"/>
      <c r="M94" s="2"/>
    </row>
    <row r="95" spans="2:13" x14ac:dyDescent="0.25">
      <c r="B95" s="1"/>
      <c r="C95" s="1"/>
      <c r="F95" s="2"/>
      <c r="M95" s="2"/>
    </row>
    <row r="96" spans="2:13" x14ac:dyDescent="0.25">
      <c r="B96" s="1"/>
      <c r="C96" s="1"/>
      <c r="F96" s="2"/>
      <c r="M96" s="2"/>
    </row>
    <row r="97" spans="2:13" x14ac:dyDescent="0.25">
      <c r="B97" s="1"/>
      <c r="C97" s="1"/>
      <c r="F97" s="2"/>
      <c r="M97" s="2"/>
    </row>
    <row r="98" spans="2:13" x14ac:dyDescent="0.25">
      <c r="B98" s="1"/>
      <c r="C98" s="1"/>
      <c r="F98" s="2"/>
      <c r="M98" s="2"/>
    </row>
    <row r="99" spans="2:13" x14ac:dyDescent="0.25">
      <c r="B99" s="1"/>
      <c r="C99" s="1"/>
      <c r="F99" s="2"/>
      <c r="M99" s="2"/>
    </row>
    <row r="100" spans="2:13" x14ac:dyDescent="0.25">
      <c r="B100" s="1"/>
      <c r="C100" s="1"/>
      <c r="F100" s="2"/>
      <c r="M100" s="2"/>
    </row>
    <row r="101" spans="2:13" x14ac:dyDescent="0.25">
      <c r="B101" s="1"/>
      <c r="C101" s="1"/>
      <c r="F101" s="2"/>
      <c r="M101" s="2"/>
    </row>
    <row r="102" spans="2:13" x14ac:dyDescent="0.25">
      <c r="B102" s="1"/>
      <c r="C102" s="1"/>
      <c r="F102" s="2"/>
      <c r="M102" s="2"/>
    </row>
    <row r="103" spans="2:13" x14ac:dyDescent="0.25">
      <c r="B103" s="1"/>
      <c r="C103" s="1"/>
      <c r="F103" s="2"/>
      <c r="M103" s="2"/>
    </row>
    <row r="104" spans="2:13" x14ac:dyDescent="0.25">
      <c r="B104" s="1"/>
      <c r="C104" s="1"/>
      <c r="F104" s="2"/>
      <c r="M104" s="2"/>
    </row>
    <row r="105" spans="2:13" x14ac:dyDescent="0.25">
      <c r="B105" s="1"/>
      <c r="C105" s="1"/>
      <c r="F105" s="2"/>
      <c r="M105" s="2"/>
    </row>
    <row r="106" spans="2:13" x14ac:dyDescent="0.25">
      <c r="B106" s="1"/>
      <c r="C106" s="1"/>
      <c r="F106" s="2"/>
      <c r="M106" s="2"/>
    </row>
    <row r="107" spans="2:13" x14ac:dyDescent="0.25">
      <c r="B107" s="1"/>
      <c r="C107" s="1"/>
      <c r="F107" s="2"/>
      <c r="M107" s="2"/>
    </row>
    <row r="108" spans="2:13" x14ac:dyDescent="0.25">
      <c r="B108" s="1"/>
      <c r="C108" s="1"/>
      <c r="F108" s="2"/>
      <c r="M108" s="2"/>
    </row>
    <row r="109" spans="2:13" x14ac:dyDescent="0.25">
      <c r="B109" s="1"/>
      <c r="C109" s="1"/>
      <c r="F109" s="2"/>
      <c r="M109" s="2"/>
    </row>
    <row r="110" spans="2:13" x14ac:dyDescent="0.25">
      <c r="B110" s="1"/>
      <c r="C110" s="1"/>
      <c r="F110" s="2"/>
      <c r="M110" s="2"/>
    </row>
    <row r="111" spans="2:13" x14ac:dyDescent="0.25">
      <c r="B111" s="1"/>
      <c r="C111" s="1"/>
      <c r="F111" s="2"/>
      <c r="M111" s="2"/>
    </row>
    <row r="112" spans="2:13" x14ac:dyDescent="0.25">
      <c r="B112" s="1"/>
      <c r="C112" s="1"/>
      <c r="F112" s="2"/>
      <c r="M112" s="2"/>
    </row>
    <row r="113" spans="2:13" x14ac:dyDescent="0.25">
      <c r="B113" s="1"/>
      <c r="C113" s="1"/>
      <c r="F113" s="2"/>
      <c r="M113" s="2"/>
    </row>
    <row r="114" spans="2:13" x14ac:dyDescent="0.25">
      <c r="B114" s="1"/>
      <c r="C114" s="1"/>
      <c r="F114" s="2"/>
      <c r="M114" s="2"/>
    </row>
    <row r="115" spans="2:13" x14ac:dyDescent="0.25">
      <c r="B115" s="1"/>
      <c r="C115" s="1"/>
      <c r="F115" s="2"/>
      <c r="M115" s="2"/>
    </row>
    <row r="116" spans="2:13" x14ac:dyDescent="0.25">
      <c r="B116" s="1"/>
      <c r="C116" s="1"/>
      <c r="F116" s="2"/>
      <c r="M116" s="2"/>
    </row>
    <row r="117" spans="2:13" x14ac:dyDescent="0.25">
      <c r="B117" s="1"/>
      <c r="C117" s="1"/>
      <c r="F117" s="2"/>
      <c r="M117" s="2"/>
    </row>
    <row r="118" spans="2:13" x14ac:dyDescent="0.25">
      <c r="B118" s="1"/>
      <c r="C118" s="1"/>
      <c r="F118" s="2"/>
      <c r="M118" s="2"/>
    </row>
    <row r="119" spans="2:13" x14ac:dyDescent="0.25">
      <c r="B119" s="1"/>
      <c r="C119" s="1"/>
      <c r="F119" s="2"/>
      <c r="M119" s="2"/>
    </row>
    <row r="120" spans="2:13" x14ac:dyDescent="0.25">
      <c r="B120" s="1"/>
      <c r="C120" s="1"/>
      <c r="F120" s="2"/>
      <c r="M120" s="2"/>
    </row>
    <row r="121" spans="2:13" x14ac:dyDescent="0.25">
      <c r="B121" s="1"/>
      <c r="C121" s="1"/>
      <c r="F121" s="2"/>
      <c r="M121" s="2"/>
    </row>
    <row r="122" spans="2:13" x14ac:dyDescent="0.25">
      <c r="B122" s="1"/>
      <c r="C122" s="1"/>
      <c r="F122" s="2"/>
      <c r="M122" s="2"/>
    </row>
  </sheetData>
  <mergeCells count="3">
    <mergeCell ref="B12:F12"/>
    <mergeCell ref="I12:M12"/>
    <mergeCell ref="P12:T1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2F06FBE5C87A48827BBA69DFA1FF1B" ma:contentTypeVersion="2" ma:contentTypeDescription="Een nieuw document maken." ma:contentTypeScope="" ma:versionID="091597081cc70f92290147dc5096eb2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588c1326fc8174c2a40f484af562ca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Begindatum van de planning" ma:description="" ma:internalName="PublishingStartDate">
      <xsd:simpleType>
        <xsd:restriction base="dms:Unknown"/>
      </xsd:simpleType>
    </xsd:element>
    <xsd:element name="PublishingExpirationDate" ma:index="9" nillable="true" ma:displayName="Einddatum van de planning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 ma:index="10" ma:displayName="Trefwoorden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1F84B63-FDEB-4CBD-85BD-24977441B6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86C2A4-1E60-4420-9EA0-AB6B219C1F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0FB098-C9F7-4632-B724-F83B752C9776}">
  <ds:schemaRefs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Uitleg</vt:lpstr>
      <vt:lpstr>Annuïteit</vt:lpstr>
      <vt:lpstr>Vaste Kapitaalaflossing</vt:lpstr>
      <vt:lpstr>Bulletlening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Vermeiren, Nico</dc:creator>
  <cp:lastModifiedBy>De Rudder, Carmen</cp:lastModifiedBy>
  <dcterms:created xsi:type="dcterms:W3CDTF">2013-11-06T12:25:24Z</dcterms:created>
  <dcterms:modified xsi:type="dcterms:W3CDTF">2016-11-27T10:13:29Z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0x010100442F06FBE5C87A48827BBA69DFA1FF1B</vt:lpwstr>
  </property>
</Properties>
</file>