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vlaamseoverheid-my.sharepoint.com/personal/nico_vermeiren_vlaanderen_be/Documents/EXC36.oef/Documenten/"/>
    </mc:Choice>
  </mc:AlternateContent>
  <xr:revisionPtr revIDLastSave="5" documentId="8_{530EA853-9F3D-4EC9-AA6B-CBAE7DBAB734}" xr6:coauthVersionLast="47" xr6:coauthVersionMax="47" xr10:uidLastSave="{F987A77E-E379-4A7A-A218-35243B5B0C35}"/>
  <bookViews>
    <workbookView xWindow="28680" yWindow="-120" windowWidth="29040" windowHeight="15840" xr2:uid="{69B702E3-CFB6-4551-9DF2-25EAEF432E55}"/>
  </bookViews>
  <sheets>
    <sheet name="fiche" sheetId="4" r:id="rId1"/>
    <sheet name="bouwindex" sheetId="9" r:id="rId2"/>
    <sheet name="gebruikersbijdrage-detail" sheetId="6" r:id="rId3"/>
    <sheet name="regelgeving" sheetId="5" r:id="rId4"/>
    <sheet name="berekening finkost EV" sheetId="7" r:id="rId5"/>
    <sheet name="keuzelijst" sheetId="8" r:id="rId6"/>
    <sheet name="tarieven infrastructuurkost" sheetId="2" state="hidden" r:id="rId7"/>
  </sheets>
  <definedNames>
    <definedName name="gebruikersbijdrage_detail">'gebruikersbijdrage-detail'!$A$1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9" l="1"/>
  <c r="D1" i="9"/>
  <c r="D2" i="9"/>
  <c r="E77" i="4"/>
  <c r="E76" i="4" s="1"/>
  <c r="F54" i="4"/>
  <c r="E54" i="4" s="1"/>
  <c r="D54" i="4" s="1"/>
  <c r="D20" i="4"/>
  <c r="D4" i="9"/>
  <c r="D5" i="9"/>
  <c r="D6" i="9"/>
  <c r="D3" i="9"/>
  <c r="D77" i="4" l="1"/>
  <c r="E83" i="4"/>
  <c r="J40" i="6"/>
  <c r="J30" i="6"/>
  <c r="B39" i="6"/>
  <c r="D38" i="6"/>
  <c r="B29" i="6"/>
  <c r="D28" i="6"/>
  <c r="D76" i="4" l="1"/>
  <c r="D83" i="4" s="1"/>
  <c r="C77" i="4"/>
  <c r="C76" i="4" s="1"/>
  <c r="C83" i="4" s="1"/>
  <c r="B19" i="6"/>
  <c r="D87" i="4"/>
  <c r="E87" i="4"/>
  <c r="C87" i="4"/>
  <c r="J20" i="6"/>
  <c r="E6" i="7" l="1"/>
  <c r="E4" i="7"/>
  <c r="E3" i="7"/>
  <c r="E2" i="7"/>
  <c r="C3" i="7"/>
  <c r="C69" i="6"/>
  <c r="B56" i="6"/>
  <c r="C18" i="6" s="1"/>
  <c r="D18" i="6" s="1"/>
  <c r="I53" i="6"/>
  <c r="I54" i="6"/>
  <c r="I55" i="6"/>
  <c r="I56" i="6"/>
  <c r="I52" i="6"/>
  <c r="C85" i="4"/>
  <c r="E85" i="4"/>
  <c r="C35" i="6" l="1"/>
  <c r="D35" i="6" s="1"/>
  <c r="K39" i="6"/>
  <c r="L39" i="6" s="1"/>
  <c r="K35" i="6"/>
  <c r="L35" i="6" s="1"/>
  <c r="K26" i="6"/>
  <c r="L26" i="6" s="1"/>
  <c r="C36" i="6"/>
  <c r="D36" i="6" s="1"/>
  <c r="C27" i="6"/>
  <c r="D27" i="6" s="1"/>
  <c r="K38" i="6"/>
  <c r="L38" i="6" s="1"/>
  <c r="K34" i="6"/>
  <c r="L34" i="6" s="1"/>
  <c r="K28" i="6"/>
  <c r="L28" i="6" s="1"/>
  <c r="K25" i="6"/>
  <c r="L25" i="6" s="1"/>
  <c r="C26" i="6"/>
  <c r="D26" i="6" s="1"/>
  <c r="K37" i="6"/>
  <c r="L37" i="6" s="1"/>
  <c r="K27" i="6"/>
  <c r="L27" i="6" s="1"/>
  <c r="C25" i="6"/>
  <c r="D25" i="6" s="1"/>
  <c r="C34" i="6"/>
  <c r="D34" i="6" s="1"/>
  <c r="K36" i="6"/>
  <c r="L36" i="6" s="1"/>
  <c r="K29" i="6"/>
  <c r="L29" i="6" s="1"/>
  <c r="K24" i="6"/>
  <c r="L24" i="6" s="1"/>
  <c r="C37" i="6"/>
  <c r="D37" i="6" s="1"/>
  <c r="C24" i="6"/>
  <c r="D24" i="6" s="1"/>
  <c r="K15" i="6"/>
  <c r="L15" i="6" s="1"/>
  <c r="K16" i="6"/>
  <c r="L16" i="6" s="1"/>
  <c r="K17" i="6"/>
  <c r="L17" i="6" s="1"/>
  <c r="C15" i="6"/>
  <c r="D15" i="6" s="1"/>
  <c r="K18" i="6"/>
  <c r="L18" i="6" s="1"/>
  <c r="C16" i="6"/>
  <c r="D16" i="6" s="1"/>
  <c r="K19" i="6"/>
  <c r="L19" i="6" s="1"/>
  <c r="C17" i="6"/>
  <c r="D17" i="6" s="1"/>
  <c r="K14" i="6"/>
  <c r="L14" i="6" s="1"/>
  <c r="C14" i="6"/>
  <c r="D14" i="6" s="1"/>
  <c r="D85" i="4"/>
  <c r="D19" i="6" l="1"/>
  <c r="D46" i="4" s="1"/>
  <c r="C79" i="4" s="1"/>
  <c r="D29" i="6"/>
  <c r="D47" i="4" s="1"/>
  <c r="L40" i="6"/>
  <c r="D39" i="6"/>
  <c r="D48" i="4" s="1"/>
  <c r="L30" i="6"/>
  <c r="L20" i="6"/>
  <c r="B29" i="4"/>
  <c r="B28" i="4" s="1"/>
  <c r="B27" i="4" s="1"/>
  <c r="C48" i="4"/>
  <c r="C47" i="4" s="1"/>
  <c r="C46" i="4" s="1"/>
  <c r="C64" i="4"/>
  <c r="C69" i="4"/>
  <c r="D5" i="2"/>
  <c r="D13" i="2" s="1"/>
  <c r="C13" i="2"/>
  <c r="D11" i="2"/>
  <c r="C11" i="2"/>
  <c r="C5" i="2"/>
  <c r="C2" i="2"/>
  <c r="A21" i="6" l="1"/>
  <c r="I21" i="6" s="1"/>
  <c r="A31" i="6"/>
  <c r="I31" i="6" s="1"/>
  <c r="A11" i="6"/>
  <c r="I11" i="6" s="1"/>
  <c r="E79" i="4"/>
  <c r="D79" i="4"/>
  <c r="C81" i="4"/>
  <c r="D81" i="4"/>
  <c r="E81" i="4"/>
  <c r="D69" i="4"/>
  <c r="D67" i="4"/>
  <c r="F67" i="4" s="1"/>
  <c r="D68" i="4"/>
  <c r="F68" i="4" s="1"/>
  <c r="C89" i="4" l="1"/>
  <c r="C90" i="4" s="1"/>
  <c r="D89" i="4"/>
  <c r="D90" i="4" s="1"/>
  <c r="E89" i="4"/>
  <c r="E90" i="4" s="1"/>
  <c r="F69" i="4"/>
  <c r="E100" i="4" l="1"/>
  <c r="E101" i="4" s="1"/>
  <c r="D100" i="4"/>
  <c r="D101" i="4" s="1"/>
  <c r="C100" i="4"/>
  <c r="C101" i="4" s="1"/>
  <c r="D97" i="4"/>
  <c r="C97" i="4"/>
  <c r="E97" i="4"/>
  <c r="C103" i="4" l="1"/>
  <c r="C104" i="4" s="1"/>
  <c r="C105" i="4" s="1"/>
  <c r="C106" i="4" l="1"/>
</calcChain>
</file>

<file path=xl/sharedStrings.xml><?xml version="1.0" encoding="utf-8"?>
<sst xmlns="http://schemas.openxmlformats.org/spreadsheetml/2006/main" count="221" uniqueCount="160">
  <si>
    <t>financiële schulden</t>
  </si>
  <si>
    <t>in euro</t>
  </si>
  <si>
    <t>gewicht%</t>
  </si>
  <si>
    <t>kapitaalkost%</t>
  </si>
  <si>
    <t>gewogen</t>
  </si>
  <si>
    <t>toelaatbare EBIT</t>
  </si>
  <si>
    <t>wonen</t>
  </si>
  <si>
    <t>dagbesteding</t>
  </si>
  <si>
    <t>afschrijvingstermijn</t>
  </si>
  <si>
    <t>effectieve EBIT =</t>
  </si>
  <si>
    <t>eigen vermogen (incl. kapitaalsubsidies)</t>
  </si>
  <si>
    <t>ROCE</t>
  </si>
  <si>
    <t>Bedrag obv dagtarief</t>
  </si>
  <si>
    <t>jaarbedrag</t>
  </si>
  <si>
    <t>Bedrag obv maandtarief</t>
  </si>
  <si>
    <t>per maand</t>
  </si>
  <si>
    <t>totaalbedrag</t>
  </si>
  <si>
    <t>aanvrager:</t>
  </si>
  <si>
    <t>voorziening:</t>
  </si>
  <si>
    <t>C&amp;Z</t>
  </si>
  <si>
    <t xml:space="preserve"> + vergoeding forfait</t>
  </si>
  <si>
    <t>gebruikersbijdrage</t>
  </si>
  <si>
    <t>dossiernummer VIPA:</t>
  </si>
  <si>
    <t>project:</t>
  </si>
  <si>
    <t>jaar ingebruikname:</t>
  </si>
  <si>
    <t xml:space="preserve">1.1 Identificatie </t>
  </si>
  <si>
    <t>1.2 Projectinfo</t>
  </si>
  <si>
    <t>totaal</t>
  </si>
  <si>
    <t>balans en vermogenskost van het jaar van ingebruikname</t>
  </si>
  <si>
    <t>4)  effectieve EBIT (euro) en ROCE (%):</t>
  </si>
  <si>
    <t>effectieve ROCE</t>
  </si>
  <si>
    <t>overschrijding</t>
  </si>
  <si>
    <t>forfaitbedrag (in euro) voor het jaar:</t>
  </si>
  <si>
    <t>1.3 Jaar van controle</t>
  </si>
  <si>
    <t>totale overcompensatie</t>
  </si>
  <si>
    <t>gemiddelde compensatie</t>
  </si>
  <si>
    <t>10% overdracht volgende periode</t>
  </si>
  <si>
    <t>A</t>
  </si>
  <si>
    <t>B</t>
  </si>
  <si>
    <t>terug te vorderen overcompensatie</t>
  </si>
  <si>
    <t>A-C</t>
  </si>
  <si>
    <t>5) evaluatie staatssteun:</t>
  </si>
  <si>
    <t>effectieve ROCE &lt;= toelaatbare ROCE?</t>
  </si>
  <si>
    <t>Indien overschrijding toelaatbare ROCE: bepaling terugvordering na 10% overdracht</t>
  </si>
  <si>
    <t>gebruikersbijdrage  in euro op jaarbasis voor:</t>
  </si>
  <si>
    <t>C=MIN(A;10% x B)</t>
  </si>
  <si>
    <t>ondersteunen-de diensten</t>
  </si>
  <si>
    <t>minimum 10% of bedrag overcompensatie</t>
  </si>
  <si>
    <t>component infrastructuur in de aangerekende woon- en leefkost</t>
  </si>
  <si>
    <t>ingevuld: de controleperiode betreft de 3 voorgaande jaren</t>
  </si>
  <si>
    <t>wordt bepaald door het VIPA, ligt voor alle voorzieningen vast</t>
  </si>
  <si>
    <t>toegelaten ROCE = gewogen kapitaalkost obv vermogenscomponenten van de jaarrekening van boekjaar:</t>
  </si>
  <si>
    <t>Toelichting: de effectieve ROCE onder 4) wordt vergeleken met de toelaatbare ROCE onder 3). Indien de effectieve ROCE hoger ligt dan de toelaatbare, wordt de overschrijding bepaald. Volgens de Europese staatssteunregels mag er dan 10% van het gemiddelde jaarlijkse infrastructuurforfait worden overgedragen. Het restant wordt teruggevorderd.</t>
  </si>
  <si>
    <t>Europese regelgeving:</t>
  </si>
  <si>
    <t>VIPA-besluit:</t>
  </si>
  <si>
    <t>maximale capaciteit obv projectomschrijving (in gebruikers)</t>
  </si>
  <si>
    <t>KBO/ondernemingsnummer:</t>
  </si>
  <si>
    <t>werken</t>
  </si>
  <si>
    <t>los meubilair+uitrusting</t>
  </si>
  <si>
    <t>Europese regelgeving: opgelegd aan de subsidies. Zit bvb. ook in de ZH-subsidieregelgeving verwerkt</t>
  </si>
  <si>
    <t>Toetsing redelijke winst adhv een ROCE</t>
  </si>
  <si>
    <t>Toetsing op overcompensatie is vereist. Indien niet staatssteun-proof dan wordt  de volledige steunmaatregel in vraag gesteld en moet alles teruggevorderd worden</t>
  </si>
  <si>
    <t>Fiche controle staatssteun infrastructuurforfait meerderjarigen</t>
  </si>
  <si>
    <t>1.2.1 Forfait</t>
  </si>
  <si>
    <t>1.2.2 Investering:</t>
  </si>
  <si>
    <t>-  afschrijving</t>
  </si>
  <si>
    <t>- huur</t>
  </si>
  <si>
    <t>2) vereiste input voorziening met betrekking tot opbrengsten en evt. huurkosten (op jaarbasis in euro):</t>
  </si>
  <si>
    <t>2.1) opbrengsten</t>
  </si>
  <si>
    <t>2.2) kosten</t>
  </si>
  <si>
    <t>eerste boekjaar controleperiode:</t>
  </si>
  <si>
    <t>Gelieve voor een detailberekening gebruik te maken van het tabblad "gebruikersbijdrage - detail infrastructuurkost".</t>
  </si>
  <si>
    <t>gebruikersbijdrage-detail</t>
  </si>
  <si>
    <t>Gebruikersbijdrage - detail</t>
  </si>
  <si>
    <t>Variant A: optelling detailcomponenten</t>
  </si>
  <si>
    <t>Afschrijving</t>
  </si>
  <si>
    <t>Intrest op lening</t>
  </si>
  <si>
    <t>Erfpacht grond: canon</t>
  </si>
  <si>
    <t>Woonbijdrage</t>
  </si>
  <si>
    <t>- verzekering</t>
  </si>
  <si>
    <t>- energiekost</t>
  </si>
  <si>
    <t>- onderhoudskost</t>
  </si>
  <si>
    <t>-andere2:…</t>
  </si>
  <si>
    <t>Variant B: woonbijdrage - niet-infracomponenten</t>
  </si>
  <si>
    <t>verdere toelichting in tabel hieronder of in aparte word-bijlage mbt gebruik verdeelsleutel</t>
  </si>
  <si>
    <t>II) Verdeelsleutels:</t>
  </si>
  <si>
    <t>Voor variant B:</t>
  </si>
  <si>
    <t>gebruikte verdeelsleutel</t>
  </si>
  <si>
    <t>m²/tijdsgebruik/gebruikers/andere:…</t>
  </si>
  <si>
    <t>aantal VIPA</t>
  </si>
  <si>
    <t>totale aantal</t>
  </si>
  <si>
    <t>toewijsbaar VIPA</t>
  </si>
  <si>
    <t>in woonbijdrage</t>
  </si>
  <si>
    <t>% mbt VIPA-deel (1)</t>
  </si>
  <si>
    <t>% aandeel</t>
  </si>
  <si>
    <t>Voorbeeld:</t>
  </si>
  <si>
    <t>woonbijdrage betreft infrastructuur bestaande uit woongedeelte enerzijds en collectieve ruimten anderzijds.</t>
  </si>
  <si>
    <t>De collectieve ruimten werden eerder gesubsidieerd of met eigen middelen gefinancierd.</t>
  </si>
  <si>
    <t>Bijgevolg kan enkel het infrastructuurdeel uit de woonbijdrage mbt het huidige VIPA-project worden opgenomen.</t>
  </si>
  <si>
    <t>Vandaar dat met een verdeelsleutel dient gewerkt te worden.</t>
  </si>
  <si>
    <t>Stel dat er gebruik gemaakt wordt van het aantal m² zoals ook opgenomen in het bouwtechnisch advies voor het forfait.</t>
  </si>
  <si>
    <t>Bvb. het voorlopige project onder VIPA-forfait telt bvb. 2000 m² / de collectieve ruimte 500 m²</t>
  </si>
  <si>
    <t xml:space="preserve">De afschrijvingen voor het totale project zijn </t>
  </si>
  <si>
    <t>De toewijsbare afschrijvingen zijn dan:</t>
  </si>
  <si>
    <t>B=Ax2000/2500</t>
  </si>
  <si>
    <t>Indien de woonbijdrage betrekking heeft op infrastructuur die deels niet door VIPA-forfait werd gesubsidieerd gelieve dan  hier de berekeningswijze voor de toerekening aan het VIPA weer te geven. Dit mag ook in een apart tabblad in deze excel of word-docu worden toegelicht</t>
  </si>
  <si>
    <t>% VIPA deel (1)</t>
  </si>
  <si>
    <t>(1) Voor varianten A &amp; B</t>
  </si>
  <si>
    <t>totale bedrag (2)</t>
  </si>
  <si>
    <t xml:space="preserve"> (2) Gelieve hieronder of in een aparte word-bijlage verdere toelichting te verschaffen over op welke wijze de niet-infrastructuurcomponenten werden afgezonderd</t>
  </si>
  <si>
    <t>de niet-infrastructuurcomponenten werden als volgt afgezonderd uit de woonbijdrage:</t>
  </si>
  <si>
    <t>gegevens uit  boekhouding/huidige contracten/ geschat % obv historische gegevens/andere: …</t>
  </si>
  <si>
    <t>totale infrastructuurcomponent</t>
  </si>
  <si>
    <t>toewijsbaar</t>
  </si>
  <si>
    <t>Care property</t>
  </si>
  <si>
    <t>Aedifica</t>
  </si>
  <si>
    <t>31/12/2018:</t>
  </si>
  <si>
    <t>koers 31/12/2018</t>
  </si>
  <si>
    <t>dividendrendement</t>
  </si>
  <si>
    <t>afronden naar 4,5%</t>
  </si>
  <si>
    <t>nettodividend</t>
  </si>
  <si>
    <t>illiquiditeitspremie</t>
  </si>
  <si>
    <t>ja</t>
  </si>
  <si>
    <t>neen</t>
  </si>
  <si>
    <t>bv.m²</t>
  </si>
  <si>
    <t>Er is een beperkt overccompensatie mogelijk tot 10%. Alles daarboven moet volledig teruggevorderd worden van de betrokken voorziening.</t>
  </si>
  <si>
    <t>patrimoniumtaks (uittreksel boekhouding of bankrekeninguittreksel)</t>
  </si>
  <si>
    <t xml:space="preserve">Toelichting: met dit formulier wordt nagegaan of  in het kader van de Europese staatsteunregels de uitbetaalde infrastructuurforfaits geen aanleiding geven tot overcompensatie. Enkel de blauwe cellen dienen daartoe ingevuld. Onder rubriek 5) vindt u de evaluatie. De regelgevende basis vindt u terug in het 3e tabblad. </t>
  </si>
  <si>
    <t>in geval van terbeschikkingstelling door derde: wordt de investeringsuitgave (die voorwerp is van het VIPA-forfait) afgeschreven door de derde</t>
  </si>
  <si>
    <t>canon erfpacht/solarium opstal grond (idem supra)</t>
  </si>
  <si>
    <t>- andere infrastructuurkosten</t>
  </si>
  <si>
    <t>gemeenschappelijke kosten (uittreksel boekhouding + toelichting verdeelsleutel)</t>
  </si>
  <si>
    <t>voor de voorziening: indien ter beschikkingstelling, vul dan hier het ondernemingsnummer van de derde in die ter beschikking stelt</t>
  </si>
  <si>
    <t>in geval van ter beschikkingstelling van het forfaitgerechtigde gebouw: ondernemingsnummer derde die ter beschikking stelt</t>
  </si>
  <si>
    <t>TER BESCHIKKING STELLING (BVB. HUUR - OPSTAL - ERFPACHT - GEBRUIKSRECHT…)</t>
  </si>
  <si>
    <t>Gemeenschappelijke kost</t>
  </si>
  <si>
    <t>Patrimoniumtaks</t>
  </si>
  <si>
    <t>Toelichting: hier dient u enkel de investeringskost in te voeren of te actualiseren indien reeds ingevuld. Indien u huurt  (in ruime zin valt daaronder ook elk ander zakelijk of genotsrecht op het gebouw) is dit de investeringskost bij de verhuurder. Gelieve dan ook het ondernemingsnummer van de verhuurder in te vullen.</t>
  </si>
  <si>
    <t>1) basisinfo (niet in te vullen, gekend bij het VIPA behalve investeringskost die bij eerste controle door voorziening dient ingevoerd of geactualiseerd te worden)</t>
  </si>
  <si>
    <t>- andere1:</t>
  </si>
  <si>
    <t>Toelichting: hier kan u kosten onderbrengen mbt periodieke vergoeding van een gebouw voorwerp van het VIPA-forfait, de canon/solarium  mbt erfpacht/opstalrecht grond of het deel van de patrimoniumtaks of van de gemeenschappelijke kosten dat toerekenbaar is aan het investeringsproject. De vermelde verantwoordingsstukken worden ter beschikking gehouden en kunnen eventueel steekproefgewijs worden opgevraagd.</t>
  </si>
  <si>
    <t>Toelichting: hier wordt de  gewogen kapitaalkost of ROCE (return on capital employed) berekend op basis van de vermogenscomponenten op de balans van de voorziening.  Indien het gebouw voorwerp van het VIPA-forfait gehuurd wordt van een derde, wordt de ROCE van die derde berekend op basis van de financieringsstructuur aan de hand van de balans van die derde.</t>
  </si>
  <si>
    <t>3) toelaatbare ROCE of gewogen toelaatbare financieringskost (in %):</t>
  </si>
  <si>
    <t>Toelichting: op basis van de voorgaande componenten wordt de effectieve EBIT (earnings before intrests and taxes) of operationele winst berekend. Indien we die  EBIT delen door de investeringskost (cfr 1.2.2), bekomen we de effectieve ROCE per jaar. Die effectieve ROCE mag niet hoger liggen dan de toelaatbare ROCE of financieringskost onder 3)</t>
  </si>
  <si>
    <t>gelieve bedrag te verifiëren en te corrigeren indien nodig. Onder het investeringsbedrag vallen alle componenten die u meegenomen heeft voor de eindevaluatie van de VIPA-subsidie, inclusief BTW (https://www.departementwvg.be/samenstelling-aanvraag-evaluatie-3-inff-pvf). 
 Indien u zelf geen bouwheer bent en betrekt via genots- of zakelijk recht, dan dient hier de investeringskost zoals gerealiseerd door de bouwheer worden opgenomen zoals ook vermeld bij de eindevaluatie.</t>
  </si>
  <si>
    <r>
      <rPr>
        <b/>
        <i/>
        <sz val="11"/>
        <color theme="1"/>
        <rFont val="Calibri"/>
        <family val="2"/>
        <scheme val="minor"/>
      </rPr>
      <t>1) duid 'ja'</t>
    </r>
    <r>
      <rPr>
        <i/>
        <sz val="11"/>
        <color theme="1"/>
        <rFont val="Calibri"/>
        <family val="2"/>
        <scheme val="minor"/>
      </rPr>
      <t xml:space="preserve"> aan als het forfaitgerechtigde gebouw dat ter beschikking gesteld wordt ook afgeschreven wordt door de derde/investeerder en de periodieke vergoeding voor de ter beschikking stelling dus de enige kost voor u vormt. In dat geval mag u de periodieke vergoeding (deel kapitaal) niet vergeten op te nemen onder kosten
2) </t>
    </r>
    <r>
      <rPr>
        <b/>
        <i/>
        <sz val="11"/>
        <color theme="1"/>
        <rFont val="Calibri"/>
        <family val="2"/>
        <scheme val="minor"/>
      </rPr>
      <t>duid 'neen'</t>
    </r>
    <r>
      <rPr>
        <i/>
        <sz val="11"/>
        <color theme="1"/>
        <rFont val="Calibri"/>
        <family val="2"/>
        <scheme val="minor"/>
      </rPr>
      <t xml:space="preserve"> aan indien u de werken heeft uitgevoerd en dus ook zelf afschrijft</t>
    </r>
  </si>
  <si>
    <r>
      <t xml:space="preserve">I) Hieronder kan u de infrastructuurcomponent op jaarbasis (voor alle gebruikers samen) bepalen </t>
    </r>
    <r>
      <rPr>
        <b/>
        <sz val="11"/>
        <color theme="1"/>
        <rFont val="Calibri"/>
        <family val="2"/>
        <scheme val="minor"/>
      </rPr>
      <t>ofwel</t>
    </r>
    <r>
      <rPr>
        <sz val="11"/>
        <color theme="1"/>
        <rFont val="Calibri"/>
        <family val="2"/>
        <scheme val="minor"/>
      </rPr>
      <t xml:space="preserve"> (A) via </t>
    </r>
    <r>
      <rPr>
        <b/>
        <sz val="11"/>
        <color theme="1"/>
        <rFont val="Calibri"/>
        <family val="2"/>
        <scheme val="minor"/>
      </rPr>
      <t>optelling van de detailcomponenten</t>
    </r>
    <r>
      <rPr>
        <sz val="11"/>
        <color theme="1"/>
        <rFont val="Calibri"/>
        <family val="2"/>
        <scheme val="minor"/>
      </rPr>
      <t xml:space="preserve"> </t>
    </r>
    <r>
      <rPr>
        <b/>
        <sz val="11"/>
        <color theme="1"/>
        <rFont val="Calibri"/>
        <family val="2"/>
        <scheme val="minor"/>
      </rPr>
      <t>ofwel (B) vertrekkend van de woonbijdrage en met aftrek van de niet-infrastructuurgebonden componenten</t>
    </r>
    <r>
      <rPr>
        <sz val="11"/>
        <color theme="1"/>
        <rFont val="Calibri"/>
        <family val="2"/>
        <scheme val="minor"/>
      </rPr>
      <t>:</t>
    </r>
  </si>
  <si>
    <t>saldo = infrastructuurcomponent</t>
  </si>
  <si>
    <t>volgende kosten (tussen haakjes de verantwoording die ter beschikking wordt gehouden)</t>
  </si>
  <si>
    <t>periodieke vergoeding gebouw voorwerp VIPA-forfait (eventueel contract  indien nog niet bij VIPA-dossier)</t>
  </si>
  <si>
    <t>investeringsuitgave inclusief BTW of registratierechten indien aankoop met verbouwing en na aftrek van eventuele eenmalige subsidies</t>
  </si>
  <si>
    <t xml:space="preserve">Toelichting: hier vult u van de aangerekende gebruikersbijdrage de infrastructuurcomponent in. Deze gebruikersbijdrage heeft betrekking op de gesubsidieerde VIPA-capaciteit gecorrigeerd volgens de effectieve bezetting/het effectieve gebruik (zie 1.2 Projectinfo). </t>
  </si>
  <si>
    <t>Variant A</t>
  </si>
  <si>
    <t>Variant B</t>
  </si>
  <si>
    <t>keuze variant</t>
  </si>
  <si>
    <t xml:space="preserve"> =&gt; dit is de bijdrage voor de afschrijvingskost, intrestkost van de lening, huur,  erfpacht op grond, deel patrimoniumtaks en eventueel gemeenschappelijke kosten die aangerekend werden aan de effectieve gebruikers van de VIPA gesubsidieerde capaciteit (zie 1.2 Projectinfo)</t>
  </si>
  <si>
    <r>
      <rPr>
        <b/>
        <sz val="11"/>
        <color theme="1"/>
        <rFont val="Calibri"/>
        <family val="2"/>
        <scheme val="minor"/>
      </rPr>
      <t>Werkwijze:</t>
    </r>
    <r>
      <rPr>
        <sz val="11"/>
        <color theme="1"/>
        <rFont val="Calibri"/>
        <family val="2"/>
        <scheme val="minor"/>
      </rPr>
      <t xml:space="preserve">
-u kiest een berekeningswijze volgens 1 van beide varianten en u duidt de gekozen variant ook aan in het tabblad "fiche" onder 2.1 opbrengsten / keuze variant
- zowel voor variant A als B kan u invullen welk % van de kosten uit de woonbijdrage toewijsbaar is aan het VIPA ("% mbt VIPA-deel"). Vanaf rij46 kan de verdeelsleutel worden toegelicht in de linkerheflt
- indien u variant B gebruikt, gaat u uit van de totale woonbijdrage en trekt u daar een aantal componenten van af. U vult dan de woonbijdrage en de verschillende componenten die u in mindering brengt  zonder minteken in. 
- voor variant B kan u  opgeven hoe u de niet-infrastructuurcomponenten heeft afgezonderd vanaf rij46 in de rechterhelft.
</t>
    </r>
    <r>
      <rPr>
        <b/>
        <sz val="11"/>
        <color theme="1"/>
        <rFont val="Calibri"/>
        <family val="2"/>
        <scheme val="minor"/>
      </rPr>
      <t>Belangrijk:</t>
    </r>
    <r>
      <rPr>
        <sz val="11"/>
        <color theme="1"/>
        <rFont val="Calibri"/>
        <family val="2"/>
        <scheme val="minor"/>
      </rPr>
      <t xml:space="preserve"> voor zowel de woonbijdrage zelf, de componenten hiervan of de vermelde verdeelsleutels kan altijd een verantwoordingsstuk worden opgevraagd. </t>
    </r>
  </si>
  <si>
    <t>U kan een variant kiezen waarbij de gegevens worden overgenomen uit "gebruikersbijdrage-detail" of u kan gewoon de cijfers in het bereik D45-47 overschrijven indien er geen verdeelsleutels moeten toegepast worden en de infrastructuurcomponent rechtstreeks uit de IDO valt af te lezen.</t>
  </si>
  <si>
    <t>bouwindex jaar ingebruikname</t>
  </si>
  <si>
    <t>bouwindex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</si>
</sst>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0"/>
    <numFmt numFmtId="166" formatCode="0.000000"/>
    <numFmt numFmtId="167" formatCode="#,##0.000000"/>
  </numFmts>
  <fonts count="1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i/>
      <sz val="12"/>
      <color theme="1"/>
      <name val="Calibri"/>
      <family val="2"/>
      <scheme val="minor"/>
    </font>
    <font>
      <b/>
      <sz val="16"/>
      <color theme="1"/>
      <name val="Calibri"/>
      <family val="2"/>
      <scheme val="minor"/>
    </font>
    <font>
      <sz val="16"/>
      <color theme="1"/>
      <name val="Calibri"/>
      <family val="2"/>
      <scheme val="minor"/>
    </font>
    <font>
      <sz val="11"/>
      <color rgb="FFFF0000"/>
      <name val="Calibri"/>
      <family val="2"/>
      <scheme val="minor"/>
    </font>
    <font>
      <b/>
      <sz val="11"/>
      <name val="Calibri"/>
      <family val="2"/>
      <scheme val="minor"/>
    </font>
    <font>
      <sz val="11"/>
      <name val="Calibri"/>
      <family val="2"/>
      <scheme val="minor"/>
    </font>
    <font>
      <u/>
      <sz val="11"/>
      <color theme="10"/>
      <name val="Calibri"/>
      <family val="2"/>
      <scheme val="minor"/>
    </font>
    <font>
      <b/>
      <i/>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1" tint="4.9989318521683403E-2"/>
        <bgColor indexed="64"/>
      </patternFill>
    </fill>
    <fill>
      <patternFill patternType="solid">
        <fgColor theme="1" tint="0.14999847407452621"/>
        <bgColor indexed="64"/>
      </patternFill>
    </fill>
  </fills>
  <borders count="4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9" fontId="1" fillId="0" borderId="0" applyFont="0" applyFill="0" applyBorder="0" applyAlignment="0" applyProtection="0"/>
    <xf numFmtId="0" fontId="11" fillId="0" borderId="0" applyNumberFormat="0" applyFill="0" applyBorder="0" applyAlignment="0" applyProtection="0"/>
  </cellStyleXfs>
  <cellXfs count="239">
    <xf numFmtId="0" fontId="0" fillId="0" borderId="0" xfId="0"/>
    <xf numFmtId="0" fontId="0" fillId="0" borderId="0" xfId="0" quotePrefix="1"/>
    <xf numFmtId="3" fontId="0" fillId="0" borderId="0" xfId="0" applyNumberFormat="1"/>
    <xf numFmtId="0" fontId="2" fillId="0" borderId="0" xfId="0" applyFont="1"/>
    <xf numFmtId="0" fontId="2" fillId="0" borderId="0" xfId="0" quotePrefix="1" applyFont="1"/>
    <xf numFmtId="0" fontId="2" fillId="2" borderId="2" xfId="0" applyFont="1" applyFill="1" applyBorder="1"/>
    <xf numFmtId="0" fontId="0" fillId="0" borderId="0" xfId="0" applyAlignment="1">
      <alignment horizontal="center"/>
    </xf>
    <xf numFmtId="4" fontId="2" fillId="0" borderId="0" xfId="0" applyNumberFormat="1" applyFont="1"/>
    <xf numFmtId="0" fontId="0" fillId="3" borderId="0" xfId="0" applyFill="1"/>
    <xf numFmtId="0" fontId="0" fillId="0" borderId="0" xfId="0" applyFill="1"/>
    <xf numFmtId="10" fontId="0" fillId="0" borderId="0" xfId="0" applyNumberFormat="1" applyFill="1"/>
    <xf numFmtId="0" fontId="2" fillId="0" borderId="0" xfId="0" applyFont="1" applyFill="1"/>
    <xf numFmtId="3" fontId="0" fillId="0" borderId="0" xfId="0" applyNumberFormat="1" applyAlignment="1">
      <alignment horizontal="right"/>
    </xf>
    <xf numFmtId="0" fontId="0" fillId="0" borderId="0" xfId="0" applyFont="1" applyFill="1"/>
    <xf numFmtId="4" fontId="0" fillId="0" borderId="0" xfId="0" applyNumberFormat="1" applyAlignment="1">
      <alignment horizontal="center"/>
    </xf>
    <xf numFmtId="0" fontId="0" fillId="0" borderId="0" xfId="0" applyAlignment="1">
      <alignment horizontal="justify"/>
    </xf>
    <xf numFmtId="0" fontId="0" fillId="0" borderId="5" xfId="0" applyBorder="1"/>
    <xf numFmtId="0" fontId="0" fillId="0" borderId="0" xfId="0" applyAlignment="1">
      <alignment horizontal="left"/>
    </xf>
    <xf numFmtId="0" fontId="0" fillId="2" borderId="5" xfId="0" applyFill="1" applyBorder="1" applyAlignment="1">
      <alignment horizontal="center" wrapText="1"/>
    </xf>
    <xf numFmtId="4" fontId="0" fillId="4" borderId="0" xfId="0" applyNumberFormat="1" applyFill="1" applyAlignment="1">
      <alignment horizontal="center"/>
    </xf>
    <xf numFmtId="0" fontId="0" fillId="0" borderId="0" xfId="0" applyBorder="1"/>
    <xf numFmtId="4" fontId="0" fillId="0" borderId="0" xfId="0" applyNumberFormat="1" applyAlignment="1">
      <alignment horizontal="right"/>
    </xf>
    <xf numFmtId="0" fontId="3" fillId="0" borderId="0" xfId="0" applyFont="1"/>
    <xf numFmtId="4" fontId="0" fillId="0" borderId="0" xfId="0" applyNumberFormat="1" applyFill="1" applyAlignment="1">
      <alignment horizontal="center"/>
    </xf>
    <xf numFmtId="0" fontId="0" fillId="0" borderId="0" xfId="0" applyFill="1" applyAlignment="1">
      <alignment horizontal="justify"/>
    </xf>
    <xf numFmtId="3" fontId="0" fillId="0" borderId="0" xfId="0" applyNumberFormat="1" applyAlignment="1">
      <alignment horizontal="center"/>
    </xf>
    <xf numFmtId="0" fontId="3" fillId="0" borderId="0" xfId="0" applyFont="1" applyAlignment="1">
      <alignment horizontal="center"/>
    </xf>
    <xf numFmtId="0" fontId="0" fillId="0" borderId="0" xfId="0" applyAlignment="1">
      <alignment horizontal="center"/>
    </xf>
    <xf numFmtId="0" fontId="4" fillId="0" borderId="0" xfId="0" quotePrefix="1" applyFont="1"/>
    <xf numFmtId="4" fontId="0" fillId="0" borderId="0" xfId="0" applyNumberFormat="1"/>
    <xf numFmtId="3" fontId="0" fillId="0" borderId="0" xfId="0" applyNumberFormat="1" applyFill="1"/>
    <xf numFmtId="0" fontId="0" fillId="0" borderId="0" xfId="0" applyFill="1" applyAlignment="1">
      <alignment horizontal="left"/>
    </xf>
    <xf numFmtId="0" fontId="3" fillId="0" borderId="6" xfId="0" applyFont="1" applyBorder="1" applyAlignment="1">
      <alignment horizontal="right"/>
    </xf>
    <xf numFmtId="0" fontId="0" fillId="0" borderId="6" xfId="0" applyBorder="1"/>
    <xf numFmtId="3" fontId="2" fillId="2" borderId="1" xfId="0" applyNumberFormat="1" applyFont="1" applyFill="1" applyBorder="1"/>
    <xf numFmtId="0" fontId="0" fillId="0" borderId="6" xfId="0" applyFill="1" applyBorder="1"/>
    <xf numFmtId="3" fontId="0" fillId="0" borderId="1" xfId="0" applyNumberFormat="1" applyFont="1" applyBorder="1"/>
    <xf numFmtId="0" fontId="0" fillId="0" borderId="6" xfId="0" applyFont="1" applyBorder="1"/>
    <xf numFmtId="0" fontId="0" fillId="0" borderId="6" xfId="0" applyFont="1" applyFill="1" applyBorder="1"/>
    <xf numFmtId="3" fontId="0" fillId="2" borderId="1" xfId="0" applyNumberFormat="1" applyFont="1" applyFill="1" applyBorder="1"/>
    <xf numFmtId="10" fontId="2" fillId="2" borderId="3" xfId="0" applyNumberFormat="1" applyFont="1" applyFill="1" applyBorder="1" applyAlignment="1">
      <alignment horizontal="center"/>
    </xf>
    <xf numFmtId="3" fontId="0" fillId="0" borderId="5" xfId="0" applyNumberFormat="1" applyBorder="1"/>
    <xf numFmtId="10" fontId="0" fillId="0" borderId="5" xfId="1" applyNumberFormat="1" applyFont="1" applyBorder="1"/>
    <xf numFmtId="0" fontId="0" fillId="0" borderId="8" xfId="0" applyBorder="1"/>
    <xf numFmtId="10" fontId="0" fillId="0" borderId="9" xfId="0" applyNumberFormat="1" applyBorder="1"/>
    <xf numFmtId="0" fontId="0" fillId="0" borderId="10" xfId="0" applyBorder="1"/>
    <xf numFmtId="3" fontId="0" fillId="0" borderId="11" xfId="0" applyNumberFormat="1" applyBorder="1"/>
    <xf numFmtId="10" fontId="0" fillId="0" borderId="11" xfId="1" applyNumberFormat="1" applyFont="1" applyBorder="1"/>
    <xf numFmtId="10" fontId="2" fillId="2" borderId="12" xfId="0" applyNumberFormat="1" applyFont="1" applyFill="1" applyBorder="1"/>
    <xf numFmtId="0" fontId="0" fillId="0" borderId="13" xfId="0" applyBorder="1"/>
    <xf numFmtId="3" fontId="0" fillId="0" borderId="14" xfId="0" applyNumberFormat="1" applyBorder="1"/>
    <xf numFmtId="10" fontId="0" fillId="0" borderId="14" xfId="1" applyNumberFormat="1" applyFont="1" applyBorder="1"/>
    <xf numFmtId="10" fontId="0" fillId="0" borderId="15" xfId="0" applyNumberFormat="1" applyBorder="1"/>
    <xf numFmtId="0" fontId="2" fillId="0" borderId="16" xfId="0" applyFont="1" applyBorder="1" applyAlignment="1">
      <alignment horizontal="center"/>
    </xf>
    <xf numFmtId="3" fontId="2" fillId="2" borderId="17" xfId="0" applyNumberFormat="1" applyFont="1" applyFill="1" applyBorder="1" applyAlignment="1">
      <alignment horizontal="center"/>
    </xf>
    <xf numFmtId="0" fontId="2" fillId="2" borderId="17" xfId="0" quotePrefix="1" applyFont="1" applyFill="1" applyBorder="1" applyAlignment="1">
      <alignment horizontal="center"/>
    </xf>
    <xf numFmtId="0" fontId="2" fillId="2" borderId="17" xfId="0" applyFont="1" applyFill="1" applyBorder="1" applyAlignment="1">
      <alignment horizontal="center"/>
    </xf>
    <xf numFmtId="0" fontId="2" fillId="2" borderId="18" xfId="0" applyFont="1" applyFill="1" applyBorder="1" applyAlignment="1">
      <alignment horizontal="center"/>
    </xf>
    <xf numFmtId="10" fontId="2" fillId="0" borderId="0" xfId="1" applyNumberFormat="1" applyFont="1" applyFill="1" applyBorder="1"/>
    <xf numFmtId="3" fontId="0" fillId="0" borderId="1" xfId="0" applyNumberFormat="1" applyBorder="1"/>
    <xf numFmtId="4" fontId="0" fillId="0" borderId="5" xfId="0" applyNumberFormat="1" applyBorder="1" applyAlignment="1">
      <alignment horizontal="center"/>
    </xf>
    <xf numFmtId="0" fontId="2" fillId="0" borderId="5" xfId="0" applyFont="1" applyFill="1" applyBorder="1"/>
    <xf numFmtId="4" fontId="0" fillId="0" borderId="14" xfId="0" applyNumberFormat="1" applyBorder="1" applyAlignment="1">
      <alignment horizontal="center"/>
    </xf>
    <xf numFmtId="0" fontId="0" fillId="2" borderId="17" xfId="0" applyFill="1" applyBorder="1" applyAlignment="1">
      <alignment horizontal="center"/>
    </xf>
    <xf numFmtId="0" fontId="0" fillId="2" borderId="17" xfId="0" applyFill="1" applyBorder="1" applyAlignment="1">
      <alignment horizontal="center" wrapText="1"/>
    </xf>
    <xf numFmtId="0" fontId="0" fillId="2" borderId="18" xfId="0" applyFill="1" applyBorder="1" applyAlignment="1">
      <alignment horizontal="center" wrapText="1"/>
    </xf>
    <xf numFmtId="0" fontId="0" fillId="0" borderId="9" xfId="0" applyBorder="1"/>
    <xf numFmtId="0" fontId="2" fillId="0" borderId="2" xfId="0" applyFont="1" applyBorder="1"/>
    <xf numFmtId="0" fontId="0" fillId="0" borderId="19" xfId="0" applyBorder="1"/>
    <xf numFmtId="0" fontId="0" fillId="0" borderId="20" xfId="0" applyBorder="1"/>
    <xf numFmtId="3" fontId="0" fillId="0" borderId="20" xfId="0" applyNumberFormat="1" applyBorder="1"/>
    <xf numFmtId="3" fontId="0" fillId="0" borderId="21" xfId="0" applyNumberFormat="1" applyBorder="1"/>
    <xf numFmtId="3" fontId="0" fillId="2" borderId="16" xfId="0" applyNumberFormat="1" applyFill="1" applyBorder="1" applyAlignment="1">
      <alignment horizontal="center"/>
    </xf>
    <xf numFmtId="4" fontId="0" fillId="0" borderId="13" xfId="0" applyNumberFormat="1" applyBorder="1" applyAlignment="1">
      <alignment horizontal="center"/>
    </xf>
    <xf numFmtId="4" fontId="0" fillId="0" borderId="8" xfId="0" applyNumberFormat="1" applyBorder="1" applyAlignment="1">
      <alignment horizontal="center"/>
    </xf>
    <xf numFmtId="0" fontId="3" fillId="0" borderId="0" xfId="0" applyFont="1" applyAlignment="1">
      <alignment horizontal="left"/>
    </xf>
    <xf numFmtId="0" fontId="0" fillId="0" borderId="4" xfId="0" applyBorder="1"/>
    <xf numFmtId="0" fontId="0" fillId="0" borderId="3" xfId="0" applyBorder="1"/>
    <xf numFmtId="4" fontId="0" fillId="5" borderId="1" xfId="0" applyNumberFormat="1" applyFill="1" applyBorder="1" applyAlignment="1">
      <alignment horizontal="center"/>
    </xf>
    <xf numFmtId="3" fontId="0" fillId="4" borderId="28" xfId="0" applyNumberFormat="1" applyFill="1" applyBorder="1"/>
    <xf numFmtId="3" fontId="0" fillId="0" borderId="29" xfId="0" applyNumberFormat="1" applyBorder="1" applyAlignment="1">
      <alignment horizontal="right"/>
    </xf>
    <xf numFmtId="0" fontId="8" fillId="0" borderId="0" xfId="0" applyFont="1"/>
    <xf numFmtId="0" fontId="0" fillId="0" borderId="0" xfId="0" applyAlignment="1">
      <alignment horizontal="left" wrapText="1"/>
    </xf>
    <xf numFmtId="10" fontId="9" fillId="0" borderId="7" xfId="1" applyNumberFormat="1" applyFont="1" applyFill="1" applyBorder="1"/>
    <xf numFmtId="0" fontId="10" fillId="0" borderId="0" xfId="0" applyFont="1" applyFill="1"/>
    <xf numFmtId="4" fontId="10" fillId="0" borderId="0" xfId="0" applyNumberFormat="1" applyFont="1" applyFill="1"/>
    <xf numFmtId="3" fontId="0" fillId="4" borderId="27" xfId="0" applyNumberFormat="1" applyFill="1" applyBorder="1"/>
    <xf numFmtId="3" fontId="0" fillId="0" borderId="29" xfId="0" applyNumberFormat="1" applyBorder="1"/>
    <xf numFmtId="0" fontId="0" fillId="0" borderId="0" xfId="0" quotePrefix="1" applyFill="1"/>
    <xf numFmtId="3" fontId="0" fillId="0" borderId="6" xfId="0" applyNumberFormat="1" applyFont="1" applyFill="1" applyBorder="1"/>
    <xf numFmtId="3" fontId="0" fillId="0" borderId="1" xfId="0" applyNumberFormat="1" applyFont="1" applyFill="1" applyBorder="1"/>
    <xf numFmtId="0" fontId="2" fillId="0" borderId="0" xfId="0" quotePrefix="1" applyFont="1" applyFill="1"/>
    <xf numFmtId="4" fontId="0" fillId="4" borderId="8" xfId="0" applyNumberFormat="1" applyFill="1" applyBorder="1" applyAlignment="1">
      <alignment horizontal="center"/>
    </xf>
    <xf numFmtId="4" fontId="0" fillId="4" borderId="5" xfId="0" applyNumberFormat="1" applyFill="1" applyBorder="1" applyAlignment="1">
      <alignment horizontal="center"/>
    </xf>
    <xf numFmtId="4" fontId="0" fillId="4" borderId="9" xfId="0" applyNumberFormat="1" applyFill="1" applyBorder="1" applyAlignment="1">
      <alignment horizontal="center"/>
    </xf>
    <xf numFmtId="4" fontId="0" fillId="4" borderId="10" xfId="0" applyNumberFormat="1" applyFill="1" applyBorder="1" applyAlignment="1">
      <alignment horizontal="center"/>
    </xf>
    <xf numFmtId="4" fontId="0" fillId="4" borderId="11" xfId="0" applyNumberFormat="1" applyFill="1" applyBorder="1" applyAlignment="1">
      <alignment horizontal="center"/>
    </xf>
    <xf numFmtId="4" fontId="0" fillId="4" borderId="12" xfId="0" applyNumberFormat="1" applyFill="1" applyBorder="1" applyAlignment="1">
      <alignment horizontal="center"/>
    </xf>
    <xf numFmtId="0" fontId="3" fillId="0" borderId="0" xfId="0" applyFont="1" applyFill="1" applyBorder="1" applyAlignment="1">
      <alignment horizontal="left" wrapText="1"/>
    </xf>
    <xf numFmtId="3" fontId="11" fillId="0" borderId="0" xfId="2" applyNumberFormat="1" applyFill="1"/>
    <xf numFmtId="0" fontId="0" fillId="5" borderId="5" xfId="0" applyFill="1" applyBorder="1"/>
    <xf numFmtId="0" fontId="2" fillId="5" borderId="5" xfId="0" applyFont="1" applyFill="1" applyBorder="1"/>
    <xf numFmtId="0" fontId="0" fillId="0" borderId="0" xfId="0" applyFill="1" applyBorder="1"/>
    <xf numFmtId="9" fontId="0" fillId="0" borderId="5" xfId="0" applyNumberFormat="1" applyBorder="1"/>
    <xf numFmtId="0" fontId="2" fillId="5" borderId="31" xfId="0" applyFont="1" applyFill="1" applyBorder="1" applyAlignment="1">
      <alignment horizontal="left"/>
    </xf>
    <xf numFmtId="0" fontId="0" fillId="5" borderId="1" xfId="0" applyFill="1" applyBorder="1"/>
    <xf numFmtId="0" fontId="0" fillId="5" borderId="2" xfId="0" applyFill="1" applyBorder="1"/>
    <xf numFmtId="0" fontId="2" fillId="5" borderId="34" xfId="0" applyFont="1" applyFill="1" applyBorder="1" applyAlignment="1">
      <alignment horizontal="left"/>
    </xf>
    <xf numFmtId="0" fontId="0" fillId="0" borderId="20" xfId="0" quotePrefix="1" applyBorder="1"/>
    <xf numFmtId="0" fontId="0" fillId="0" borderId="35" xfId="0" quotePrefix="1" applyBorder="1"/>
    <xf numFmtId="10" fontId="0" fillId="0" borderId="0" xfId="1" applyNumberFormat="1" applyFont="1" applyFill="1"/>
    <xf numFmtId="164" fontId="0" fillId="0" borderId="5" xfId="1" applyNumberFormat="1" applyFont="1" applyBorder="1"/>
    <xf numFmtId="164" fontId="0" fillId="0" borderId="5" xfId="0" applyNumberFormat="1" applyBorder="1"/>
    <xf numFmtId="0" fontId="0" fillId="0" borderId="35" xfId="0" applyBorder="1"/>
    <xf numFmtId="0" fontId="0" fillId="0" borderId="7" xfId="0" applyBorder="1" applyAlignment="1">
      <alignment wrapText="1"/>
    </xf>
    <xf numFmtId="0" fontId="0" fillId="0" borderId="0" xfId="0" applyAlignment="1"/>
    <xf numFmtId="0" fontId="0" fillId="0" borderId="19" xfId="0" applyBorder="1" applyAlignment="1">
      <alignment wrapText="1"/>
    </xf>
    <xf numFmtId="9" fontId="0" fillId="6" borderId="5" xfId="0" applyNumberFormat="1" applyFill="1" applyBorder="1"/>
    <xf numFmtId="9" fontId="0" fillId="6" borderId="32" xfId="0" applyNumberFormat="1" applyFill="1" applyBorder="1"/>
    <xf numFmtId="0" fontId="0" fillId="6" borderId="0" xfId="0" applyFill="1"/>
    <xf numFmtId="3" fontId="0" fillId="0" borderId="0" xfId="0" applyNumberFormat="1" applyAlignment="1"/>
    <xf numFmtId="3" fontId="0" fillId="5" borderId="5" xfId="0" applyNumberFormat="1" applyFill="1" applyBorder="1"/>
    <xf numFmtId="3" fontId="0" fillId="6" borderId="5" xfId="0" applyNumberFormat="1" applyFill="1" applyBorder="1"/>
    <xf numFmtId="3" fontId="0" fillId="6" borderId="0" xfId="0" applyNumberFormat="1" applyFill="1"/>
    <xf numFmtId="9" fontId="0" fillId="0" borderId="0" xfId="1" applyFont="1"/>
    <xf numFmtId="3" fontId="0" fillId="6" borderId="32" xfId="0" applyNumberFormat="1" applyFill="1" applyBorder="1"/>
    <xf numFmtId="3" fontId="0" fillId="6" borderId="33" xfId="0" applyNumberFormat="1" applyFill="1" applyBorder="1"/>
    <xf numFmtId="3" fontId="0" fillId="5" borderId="1" xfId="0" applyNumberFormat="1" applyFill="1" applyBorder="1"/>
    <xf numFmtId="3" fontId="0" fillId="0" borderId="32" xfId="0" applyNumberFormat="1" applyBorder="1"/>
    <xf numFmtId="3" fontId="0" fillId="4" borderId="27" xfId="0" applyNumberFormat="1" applyFill="1" applyBorder="1" applyAlignment="1">
      <alignment horizontal="right"/>
    </xf>
    <xf numFmtId="0" fontId="0" fillId="0" borderId="0" xfId="0" applyFill="1" applyAlignment="1">
      <alignment horizontal="left" wrapText="1"/>
    </xf>
    <xf numFmtId="0" fontId="0" fillId="0" borderId="1" xfId="0" applyBorder="1" applyAlignment="1">
      <alignment wrapText="1"/>
    </xf>
    <xf numFmtId="0" fontId="0" fillId="0" borderId="0" xfId="0" applyAlignment="1">
      <alignment horizontal="center"/>
    </xf>
    <xf numFmtId="3" fontId="0" fillId="7" borderId="5" xfId="0" applyNumberFormat="1" applyFont="1" applyFill="1" applyBorder="1"/>
    <xf numFmtId="3" fontId="2" fillId="5" borderId="1" xfId="0" applyNumberFormat="1" applyFont="1" applyFill="1" applyBorder="1"/>
    <xf numFmtId="0" fontId="0" fillId="7" borderId="38" xfId="0" applyFill="1" applyBorder="1"/>
    <xf numFmtId="3" fontId="0" fillId="0" borderId="39" xfId="0" applyNumberFormat="1" applyBorder="1"/>
    <xf numFmtId="3" fontId="2" fillId="7" borderId="1" xfId="0" applyNumberFormat="1" applyFont="1" applyFill="1" applyBorder="1"/>
    <xf numFmtId="0" fontId="0" fillId="0" borderId="0" xfId="0" applyAlignment="1"/>
    <xf numFmtId="0" fontId="0" fillId="0" borderId="0" xfId="0" applyBorder="1" applyAlignment="1">
      <alignment vertical="top" wrapText="1"/>
    </xf>
    <xf numFmtId="0" fontId="0" fillId="0" borderId="5" xfId="0" applyBorder="1" applyAlignment="1">
      <alignment horizontal="center"/>
    </xf>
    <xf numFmtId="0" fontId="0" fillId="0" borderId="0" xfId="0" applyFill="1" applyAlignment="1">
      <alignment horizontal="center"/>
    </xf>
    <xf numFmtId="10" fontId="0" fillId="0" borderId="14" xfId="0" applyNumberFormat="1" applyBorder="1" applyAlignment="1">
      <alignment horizontal="center"/>
    </xf>
    <xf numFmtId="10" fontId="0" fillId="4" borderId="5" xfId="0" applyNumberFormat="1" applyFill="1" applyBorder="1" applyAlignment="1">
      <alignment horizontal="center"/>
    </xf>
    <xf numFmtId="0" fontId="0" fillId="0" borderId="11" xfId="0" applyBorder="1" applyAlignment="1">
      <alignment horizontal="center"/>
    </xf>
    <xf numFmtId="3" fontId="2" fillId="2" borderId="1" xfId="0" applyNumberFormat="1" applyFont="1" applyFill="1" applyBorder="1" applyAlignment="1">
      <alignment horizontal="center"/>
    </xf>
    <xf numFmtId="0" fontId="0" fillId="0" borderId="6" xfId="0" applyBorder="1" applyAlignment="1">
      <alignment horizontal="center"/>
    </xf>
    <xf numFmtId="3" fontId="0" fillId="0" borderId="1" xfId="0" applyNumberFormat="1" applyFont="1" applyBorder="1" applyAlignment="1">
      <alignment horizontal="center"/>
    </xf>
    <xf numFmtId="0" fontId="0" fillId="0" borderId="6" xfId="0" applyFont="1" applyBorder="1" applyAlignment="1">
      <alignment horizontal="center"/>
    </xf>
    <xf numFmtId="3" fontId="0" fillId="0" borderId="1" xfId="0" applyNumberFormat="1" applyFont="1" applyFill="1" applyBorder="1" applyAlignment="1">
      <alignment horizontal="center"/>
    </xf>
    <xf numFmtId="3" fontId="0" fillId="0" borderId="6" xfId="0" applyNumberFormat="1" applyFont="1" applyFill="1" applyBorder="1" applyAlignment="1">
      <alignment horizontal="center"/>
    </xf>
    <xf numFmtId="3" fontId="0" fillId="2" borderId="1" xfId="0" applyNumberFormat="1" applyFont="1" applyFill="1" applyBorder="1" applyAlignment="1">
      <alignment horizontal="center"/>
    </xf>
    <xf numFmtId="10" fontId="9" fillId="0" borderId="7" xfId="1" applyNumberFormat="1" applyFont="1" applyFill="1" applyBorder="1" applyAlignment="1">
      <alignment horizontal="center"/>
    </xf>
    <xf numFmtId="10" fontId="2" fillId="0" borderId="0" xfId="1" applyNumberFormat="1" applyFont="1" applyFill="1" applyBorder="1" applyAlignment="1">
      <alignment horizontal="center"/>
    </xf>
    <xf numFmtId="4" fontId="10" fillId="0" borderId="0" xfId="0" applyNumberFormat="1" applyFont="1" applyFill="1" applyAlignment="1">
      <alignment horizontal="center"/>
    </xf>
    <xf numFmtId="3" fontId="0" fillId="8" borderId="8" xfId="0" applyNumberFormat="1" applyFill="1" applyBorder="1" applyAlignment="1">
      <alignment horizontal="center"/>
    </xf>
    <xf numFmtId="3" fontId="0" fillId="8" borderId="5" xfId="0" applyNumberFormat="1" applyFill="1" applyBorder="1" applyAlignment="1">
      <alignment horizontal="center"/>
    </xf>
    <xf numFmtId="3" fontId="2" fillId="8" borderId="5" xfId="0" applyNumberFormat="1" applyFont="1" applyFill="1" applyBorder="1"/>
    <xf numFmtId="3" fontId="0" fillId="8" borderId="10" xfId="0" applyNumberFormat="1" applyFill="1" applyBorder="1" applyAlignment="1">
      <alignment horizontal="center"/>
    </xf>
    <xf numFmtId="3" fontId="0" fillId="8" borderId="11" xfId="0" applyNumberFormat="1" applyFill="1" applyBorder="1" applyAlignment="1">
      <alignment horizontal="center"/>
    </xf>
    <xf numFmtId="3" fontId="2" fillId="8" borderId="11" xfId="0" applyNumberFormat="1" applyFont="1" applyFill="1" applyBorder="1"/>
    <xf numFmtId="3" fontId="2" fillId="0" borderId="0" xfId="0" applyNumberFormat="1" applyFont="1"/>
    <xf numFmtId="3" fontId="0" fillId="0" borderId="0" xfId="0" applyNumberFormat="1" applyFill="1" applyBorder="1"/>
    <xf numFmtId="3" fontId="2" fillId="0" borderId="0" xfId="0" applyNumberFormat="1" applyFont="1" applyFill="1" applyBorder="1"/>
    <xf numFmtId="0" fontId="6" fillId="0" borderId="0" xfId="0" applyFont="1" applyBorder="1" applyAlignment="1">
      <alignment vertical="top" wrapText="1"/>
    </xf>
    <xf numFmtId="0" fontId="6" fillId="0" borderId="0" xfId="0" applyFont="1"/>
    <xf numFmtId="0" fontId="0" fillId="0" borderId="5" xfId="0" applyFill="1" applyBorder="1"/>
    <xf numFmtId="0" fontId="0" fillId="0" borderId="9" xfId="0" applyFill="1" applyBorder="1"/>
    <xf numFmtId="0" fontId="0" fillId="9" borderId="15" xfId="0" applyFill="1" applyBorder="1"/>
    <xf numFmtId="4" fontId="0" fillId="0" borderId="9" xfId="0" applyNumberFormat="1" applyBorder="1"/>
    <xf numFmtId="4" fontId="0" fillId="0" borderId="12" xfId="0" applyNumberFormat="1" applyBorder="1"/>
    <xf numFmtId="2" fontId="0" fillId="0" borderId="14" xfId="0" applyNumberFormat="1" applyFill="1" applyBorder="1"/>
    <xf numFmtId="4" fontId="3" fillId="0" borderId="0" xfId="0" applyNumberFormat="1" applyFont="1" applyAlignment="1">
      <alignment horizontal="left" wrapText="1"/>
    </xf>
    <xf numFmtId="0" fontId="3" fillId="0" borderId="0" xfId="0" applyFont="1" applyAlignment="1">
      <alignment horizontal="left" wrapText="1"/>
    </xf>
    <xf numFmtId="3" fontId="0" fillId="0" borderId="0" xfId="0" applyNumberFormat="1" applyAlignment="1">
      <alignment horizontal="center"/>
    </xf>
    <xf numFmtId="0" fontId="0" fillId="0" borderId="0" xfId="0" applyAlignment="1">
      <alignment horizontal="center"/>
    </xf>
    <xf numFmtId="165" fontId="0" fillId="0" borderId="0" xfId="0" applyNumberFormat="1"/>
    <xf numFmtId="0" fontId="3" fillId="0" borderId="0" xfId="0" applyFont="1" applyBorder="1" applyAlignment="1">
      <alignment vertical="top" wrapText="1"/>
    </xf>
    <xf numFmtId="167" fontId="0" fillId="0" borderId="0" xfId="0" applyNumberFormat="1"/>
    <xf numFmtId="166" fontId="0" fillId="0" borderId="5" xfId="0" applyNumberFormat="1" applyBorder="1"/>
    <xf numFmtId="165" fontId="0" fillId="0" borderId="5" xfId="0" applyNumberFormat="1" applyBorder="1"/>
    <xf numFmtId="165" fontId="0" fillId="0" borderId="0" xfId="0" applyNumberFormat="1" applyFill="1" applyBorder="1"/>
    <xf numFmtId="0" fontId="5" fillId="0" borderId="22" xfId="0" quotePrefix="1" applyFont="1" applyBorder="1" applyAlignment="1">
      <alignment vertical="top" wrapText="1"/>
    </xf>
    <xf numFmtId="0" fontId="3" fillId="0" borderId="23" xfId="0" applyFont="1" applyBorder="1" applyAlignment="1">
      <alignment vertical="top" wrapText="1"/>
    </xf>
    <xf numFmtId="0" fontId="3" fillId="0" borderId="24" xfId="0" applyFont="1" applyBorder="1" applyAlignment="1">
      <alignment vertical="top" wrapText="1"/>
    </xf>
    <xf numFmtId="0" fontId="3" fillId="0" borderId="25" xfId="0" applyFont="1" applyBorder="1" applyAlignment="1">
      <alignment vertical="top" wrapText="1"/>
    </xf>
    <xf numFmtId="0" fontId="3" fillId="0" borderId="26" xfId="0" applyFont="1" applyBorder="1" applyAlignment="1">
      <alignment vertical="top" wrapText="1"/>
    </xf>
    <xf numFmtId="0" fontId="3" fillId="0" borderId="27" xfId="0" applyFont="1" applyBorder="1" applyAlignment="1">
      <alignment vertical="top" wrapText="1"/>
    </xf>
    <xf numFmtId="0" fontId="3" fillId="0" borderId="2" xfId="0" applyFont="1" applyBorder="1" applyAlignment="1">
      <alignment horizontal="justify" wrapText="1"/>
    </xf>
    <xf numFmtId="0" fontId="3" fillId="0" borderId="4" xfId="0" applyFont="1" applyBorder="1" applyAlignment="1">
      <alignment horizontal="justify" wrapText="1"/>
    </xf>
    <xf numFmtId="0" fontId="3" fillId="0" borderId="3" xfId="0" applyFont="1" applyBorder="1" applyAlignment="1">
      <alignment horizontal="justify" wrapText="1"/>
    </xf>
    <xf numFmtId="4" fontId="3" fillId="0" borderId="0" xfId="0" applyNumberFormat="1" applyFont="1" applyAlignment="1">
      <alignment horizontal="left" wrapText="1"/>
    </xf>
    <xf numFmtId="0" fontId="0" fillId="0" borderId="0" xfId="0" applyAlignment="1">
      <alignment horizontal="left" wrapText="1"/>
    </xf>
    <xf numFmtId="0" fontId="5" fillId="0" borderId="2" xfId="0" quotePrefix="1" applyFont="1" applyBorder="1" applyAlignment="1">
      <alignment horizontal="left" vertical="top" wrapText="1"/>
    </xf>
    <xf numFmtId="0" fontId="3" fillId="0" borderId="4" xfId="0" applyFont="1" applyBorder="1" applyAlignment="1">
      <alignment horizontal="left" vertical="top" wrapText="1"/>
    </xf>
    <xf numFmtId="0" fontId="3" fillId="0" borderId="3" xfId="0" applyFont="1" applyBorder="1" applyAlignment="1">
      <alignment horizontal="left" vertical="top" wrapText="1"/>
    </xf>
    <xf numFmtId="0" fontId="0" fillId="0" borderId="2" xfId="0" applyBorder="1" applyAlignment="1">
      <alignment wrapText="1"/>
    </xf>
    <xf numFmtId="0" fontId="0" fillId="0" borderId="4" xfId="0" applyBorder="1" applyAlignment="1">
      <alignment wrapText="1"/>
    </xf>
    <xf numFmtId="0" fontId="3" fillId="0" borderId="30" xfId="0" quotePrefix="1" applyFont="1" applyBorder="1" applyAlignment="1">
      <alignment horizontal="left" wrapText="1"/>
    </xf>
    <xf numFmtId="0" fontId="3" fillId="0" borderId="7" xfId="0" applyFont="1" applyBorder="1" applyAlignment="1">
      <alignment horizontal="left" wrapText="1"/>
    </xf>
    <xf numFmtId="0" fontId="2" fillId="0" borderId="22" xfId="0" quotePrefix="1" applyFont="1" applyBorder="1" applyAlignment="1">
      <alignment horizontal="center" vertical="center" textRotation="90" wrapText="1"/>
    </xf>
    <xf numFmtId="0" fontId="0" fillId="0" borderId="25" xfId="0" applyBorder="1" applyAlignment="1">
      <alignment horizontal="center" vertical="center" textRotation="90" wrapText="1"/>
    </xf>
    <xf numFmtId="4" fontId="3" fillId="0" borderId="36" xfId="0" applyNumberFormat="1" applyFont="1" applyBorder="1" applyAlignment="1">
      <alignment horizontal="left" wrapText="1"/>
    </xf>
    <xf numFmtId="0" fontId="0" fillId="0" borderId="0" xfId="0" applyAlignment="1">
      <alignment wrapText="1"/>
    </xf>
    <xf numFmtId="0" fontId="0" fillId="0" borderId="0" xfId="0" applyAlignment="1">
      <alignment horizontal="justify" vertical="top"/>
    </xf>
    <xf numFmtId="0" fontId="0" fillId="0" borderId="0" xfId="0" applyAlignment="1">
      <alignment vertical="top"/>
    </xf>
    <xf numFmtId="0" fontId="3" fillId="0" borderId="0" xfId="0" applyFont="1" applyAlignment="1">
      <alignment horizontal="left" wrapText="1"/>
    </xf>
    <xf numFmtId="0" fontId="3" fillId="0" borderId="2" xfId="0" applyFont="1" applyBorder="1" applyAlignment="1">
      <alignment vertical="top" wrapText="1"/>
    </xf>
    <xf numFmtId="0" fontId="3" fillId="0" borderId="4" xfId="0" applyFont="1" applyBorder="1" applyAlignment="1">
      <alignment vertical="top" wrapText="1"/>
    </xf>
    <xf numFmtId="0" fontId="3" fillId="0" borderId="3" xfId="0" applyFont="1" applyBorder="1" applyAlignment="1">
      <alignment vertical="top" wrapText="1"/>
    </xf>
    <xf numFmtId="0" fontId="0" fillId="0" borderId="23" xfId="0" applyBorder="1" applyAlignment="1">
      <alignment vertical="top" wrapText="1"/>
    </xf>
    <xf numFmtId="0" fontId="0" fillId="0" borderId="24" xfId="0" applyBorder="1" applyAlignment="1"/>
    <xf numFmtId="0" fontId="0" fillId="0" borderId="25" xfId="0" applyBorder="1" applyAlignment="1">
      <alignment vertical="top" wrapText="1"/>
    </xf>
    <xf numFmtId="0" fontId="0" fillId="0" borderId="26" xfId="0" applyBorder="1" applyAlignment="1">
      <alignment vertical="top" wrapText="1"/>
    </xf>
    <xf numFmtId="0" fontId="0" fillId="0" borderId="27" xfId="0" applyBorder="1" applyAlignment="1"/>
    <xf numFmtId="0" fontId="6" fillId="2" borderId="2" xfId="0" applyFont="1" applyFill="1" applyBorder="1" applyAlignment="1">
      <alignment horizontal="center"/>
    </xf>
    <xf numFmtId="0" fontId="6" fillId="2" borderId="4" xfId="0" applyFont="1" applyFill="1" applyBorder="1" applyAlignment="1">
      <alignment horizontal="center"/>
    </xf>
    <xf numFmtId="0" fontId="7" fillId="0" borderId="3" xfId="0" applyFont="1" applyBorder="1" applyAlignment="1">
      <alignment horizontal="center"/>
    </xf>
    <xf numFmtId="4" fontId="3" fillId="0" borderId="0" xfId="0" applyNumberFormat="1" applyFont="1" applyAlignment="1">
      <alignment horizontal="left"/>
    </xf>
    <xf numFmtId="0" fontId="3" fillId="0" borderId="0" xfId="0" applyFont="1" applyAlignment="1">
      <alignment horizontal="left"/>
    </xf>
    <xf numFmtId="3" fontId="0" fillId="0" borderId="0" xfId="0" applyNumberFormat="1" applyAlignment="1">
      <alignment horizontal="center"/>
    </xf>
    <xf numFmtId="0" fontId="0" fillId="0" borderId="0" xfId="0" applyAlignment="1">
      <alignment horizontal="center"/>
    </xf>
    <xf numFmtId="0" fontId="3" fillId="0" borderId="0" xfId="0" applyFont="1" applyAlignment="1">
      <alignment horizontal="left" vertical="top" wrapText="1"/>
    </xf>
    <xf numFmtId="0" fontId="3" fillId="0" borderId="2" xfId="0" applyFont="1" applyBorder="1" applyAlignment="1">
      <alignment wrapText="1"/>
    </xf>
    <xf numFmtId="0" fontId="3" fillId="0" borderId="4" xfId="0" applyFont="1" applyBorder="1" applyAlignment="1">
      <alignment wrapText="1"/>
    </xf>
    <xf numFmtId="0" fontId="3" fillId="0" borderId="3" xfId="0" applyFont="1" applyBorder="1" applyAlignment="1">
      <alignment wrapText="1"/>
    </xf>
    <xf numFmtId="3" fontId="0" fillId="0" borderId="0" xfId="0" applyNumberFormat="1" applyAlignment="1">
      <alignment horizontal="center" wrapText="1"/>
    </xf>
    <xf numFmtId="0" fontId="0" fillId="0" borderId="0" xfId="0" applyAlignment="1">
      <alignment horizontal="center" wrapText="1"/>
    </xf>
    <xf numFmtId="0" fontId="0" fillId="0" borderId="0" xfId="0" applyAlignment="1"/>
    <xf numFmtId="0" fontId="0" fillId="0" borderId="0" xfId="0" applyAlignment="1">
      <alignment horizontal="left" vertical="top" wrapText="1"/>
    </xf>
    <xf numFmtId="0" fontId="2" fillId="5" borderId="2" xfId="0" applyFont="1" applyFill="1"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0" fillId="0" borderId="22" xfId="0" applyBorder="1" applyAlignment="1">
      <alignment vertical="top" wrapText="1"/>
    </xf>
    <xf numFmtId="0" fontId="0" fillId="0" borderId="24" xfId="0" applyBorder="1" applyAlignment="1">
      <alignment vertical="top" wrapText="1"/>
    </xf>
    <xf numFmtId="0" fontId="0" fillId="0" borderId="36" xfId="0" applyBorder="1" applyAlignment="1">
      <alignment vertical="top" wrapText="1"/>
    </xf>
    <xf numFmtId="0" fontId="0" fillId="0" borderId="0" xfId="0" applyBorder="1" applyAlignment="1">
      <alignment vertical="top" wrapText="1"/>
    </xf>
    <xf numFmtId="0" fontId="0" fillId="0" borderId="37" xfId="0" applyBorder="1" applyAlignment="1">
      <alignment vertical="top" wrapText="1"/>
    </xf>
    <xf numFmtId="0" fontId="0" fillId="0" borderId="27" xfId="0" applyBorder="1" applyAlignment="1">
      <alignment vertical="top" wrapText="1"/>
    </xf>
  </cellXfs>
  <cellStyles count="3">
    <cellStyle name="Hyperlink" xfId="2" builtinId="8"/>
    <cellStyle name="Procent" xfId="1" builtinId="5"/>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17</xdr:col>
      <xdr:colOff>435848</xdr:colOff>
      <xdr:row>24</xdr:row>
      <xdr:rowOff>148590</xdr:rowOff>
    </xdr:to>
    <xdr:pic>
      <xdr:nvPicPr>
        <xdr:cNvPr id="2" name="Afbeelding 1">
          <a:extLst>
            <a:ext uri="{FF2B5EF4-FFF2-40B4-BE49-F238E27FC236}">
              <a16:creationId xmlns:a16="http://schemas.microsoft.com/office/drawing/2014/main" id="{966937CA-A3A3-43BA-988D-B8267ACA44B4}"/>
            </a:ext>
          </a:extLst>
        </xdr:cNvPr>
        <xdr:cNvPicPr>
          <a:picLocks noChangeAspect="1"/>
        </xdr:cNvPicPr>
      </xdr:nvPicPr>
      <xdr:blipFill>
        <a:blip xmlns:r="http://schemas.openxmlformats.org/officeDocument/2006/relationships" r:embed="rId1"/>
        <a:stretch>
          <a:fillRect/>
        </a:stretch>
      </xdr:blipFill>
      <xdr:spPr>
        <a:xfrm>
          <a:off x="0" y="561975"/>
          <a:ext cx="10802858" cy="3930015"/>
        </a:xfrm>
        <a:prstGeom prst="rect">
          <a:avLst/>
        </a:prstGeom>
      </xdr:spPr>
    </xdr:pic>
    <xdr:clientData/>
  </xdr:twoCellAnchor>
  <xdr:twoCellAnchor editAs="oneCell">
    <xdr:from>
      <xdr:col>0</xdr:col>
      <xdr:colOff>0</xdr:colOff>
      <xdr:row>26</xdr:row>
      <xdr:rowOff>0</xdr:rowOff>
    </xdr:from>
    <xdr:to>
      <xdr:col>16</xdr:col>
      <xdr:colOff>485299</xdr:colOff>
      <xdr:row>71</xdr:row>
      <xdr:rowOff>1137</xdr:rowOff>
    </xdr:to>
    <xdr:pic>
      <xdr:nvPicPr>
        <xdr:cNvPr id="4" name="Afbeelding 3">
          <a:extLst>
            <a:ext uri="{FF2B5EF4-FFF2-40B4-BE49-F238E27FC236}">
              <a16:creationId xmlns:a16="http://schemas.microsoft.com/office/drawing/2014/main" id="{8C3B2B58-CE45-4158-B6C7-374055703097}"/>
            </a:ext>
          </a:extLst>
        </xdr:cNvPr>
        <xdr:cNvPicPr>
          <a:picLocks noChangeAspect="1"/>
        </xdr:cNvPicPr>
      </xdr:nvPicPr>
      <xdr:blipFill>
        <a:blip xmlns:r="http://schemas.openxmlformats.org/officeDocument/2006/relationships" r:embed="rId2"/>
        <a:stretch>
          <a:fillRect/>
        </a:stretch>
      </xdr:blipFill>
      <xdr:spPr>
        <a:xfrm>
          <a:off x="0" y="4705350"/>
          <a:ext cx="10240804" cy="8145012"/>
        </a:xfrm>
        <a:prstGeom prst="rect">
          <a:avLst/>
        </a:prstGeom>
      </xdr:spPr>
    </xdr:pic>
    <xdr:clientData/>
  </xdr:twoCellAnchor>
  <xdr:twoCellAnchor editAs="oneCell">
    <xdr:from>
      <xdr:col>0</xdr:col>
      <xdr:colOff>0</xdr:colOff>
      <xdr:row>71</xdr:row>
      <xdr:rowOff>0</xdr:rowOff>
    </xdr:from>
    <xdr:to>
      <xdr:col>16</xdr:col>
      <xdr:colOff>485299</xdr:colOff>
      <xdr:row>101</xdr:row>
      <xdr:rowOff>141748</xdr:rowOff>
    </xdr:to>
    <xdr:pic>
      <xdr:nvPicPr>
        <xdr:cNvPr id="5" name="Afbeelding 4">
          <a:extLst>
            <a:ext uri="{FF2B5EF4-FFF2-40B4-BE49-F238E27FC236}">
              <a16:creationId xmlns:a16="http://schemas.microsoft.com/office/drawing/2014/main" id="{68AA9F9C-E998-44AE-AD82-5832FD856ADA}"/>
            </a:ext>
          </a:extLst>
        </xdr:cNvPr>
        <xdr:cNvPicPr>
          <a:picLocks noChangeAspect="1"/>
        </xdr:cNvPicPr>
      </xdr:nvPicPr>
      <xdr:blipFill>
        <a:blip xmlns:r="http://schemas.openxmlformats.org/officeDocument/2006/relationships" r:embed="rId3"/>
        <a:stretch>
          <a:fillRect/>
        </a:stretch>
      </xdr:blipFill>
      <xdr:spPr>
        <a:xfrm>
          <a:off x="0" y="12849225"/>
          <a:ext cx="10240804" cy="5572903"/>
        </a:xfrm>
        <a:prstGeom prst="rect">
          <a:avLst/>
        </a:prstGeom>
      </xdr:spPr>
    </xdr:pic>
    <xdr:clientData/>
  </xdr:twoCellAnchor>
  <xdr:twoCellAnchor editAs="oneCell">
    <xdr:from>
      <xdr:col>0</xdr:col>
      <xdr:colOff>0</xdr:colOff>
      <xdr:row>102</xdr:row>
      <xdr:rowOff>0</xdr:rowOff>
    </xdr:from>
    <xdr:to>
      <xdr:col>16</xdr:col>
      <xdr:colOff>66141</xdr:colOff>
      <xdr:row>130</xdr:row>
      <xdr:rowOff>12139</xdr:rowOff>
    </xdr:to>
    <xdr:pic>
      <xdr:nvPicPr>
        <xdr:cNvPr id="6" name="Afbeelding 5">
          <a:extLst>
            <a:ext uri="{FF2B5EF4-FFF2-40B4-BE49-F238E27FC236}">
              <a16:creationId xmlns:a16="http://schemas.microsoft.com/office/drawing/2014/main" id="{68187FFE-8FFD-447D-AAB9-97C608113672}"/>
            </a:ext>
          </a:extLst>
        </xdr:cNvPr>
        <xdr:cNvPicPr>
          <a:picLocks noChangeAspect="1"/>
        </xdr:cNvPicPr>
      </xdr:nvPicPr>
      <xdr:blipFill>
        <a:blip xmlns:r="http://schemas.openxmlformats.org/officeDocument/2006/relationships" r:embed="rId4"/>
        <a:stretch>
          <a:fillRect/>
        </a:stretch>
      </xdr:blipFill>
      <xdr:spPr>
        <a:xfrm>
          <a:off x="0" y="18459450"/>
          <a:ext cx="9821646" cy="5077534"/>
        </a:xfrm>
        <a:prstGeom prst="rect">
          <a:avLst/>
        </a:prstGeom>
      </xdr:spPr>
    </xdr:pic>
    <xdr:clientData/>
  </xdr:twoCellAnchor>
  <xdr:twoCellAnchor editAs="oneCell">
    <xdr:from>
      <xdr:col>19</xdr:col>
      <xdr:colOff>0</xdr:colOff>
      <xdr:row>3</xdr:row>
      <xdr:rowOff>0</xdr:rowOff>
    </xdr:from>
    <xdr:to>
      <xdr:col>48</xdr:col>
      <xdr:colOff>135836</xdr:colOff>
      <xdr:row>20</xdr:row>
      <xdr:rowOff>9956</xdr:rowOff>
    </xdr:to>
    <xdr:pic>
      <xdr:nvPicPr>
        <xdr:cNvPr id="7" name="Afbeelding 6">
          <a:extLst>
            <a:ext uri="{FF2B5EF4-FFF2-40B4-BE49-F238E27FC236}">
              <a16:creationId xmlns:a16="http://schemas.microsoft.com/office/drawing/2014/main" id="{D31A09DA-0C29-4734-91D2-AF5723C6C9B2}"/>
            </a:ext>
          </a:extLst>
        </xdr:cNvPr>
        <xdr:cNvPicPr>
          <a:picLocks noChangeAspect="1"/>
        </xdr:cNvPicPr>
      </xdr:nvPicPr>
      <xdr:blipFill>
        <a:blip xmlns:r="http://schemas.openxmlformats.org/officeDocument/2006/relationships" r:embed="rId5"/>
        <a:stretch>
          <a:fillRect/>
        </a:stretch>
      </xdr:blipFill>
      <xdr:spPr>
        <a:xfrm>
          <a:off x="11582400" y="561975"/>
          <a:ext cx="17814236" cy="3086531"/>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47B02-5381-4802-BEA2-A662EB2BCDE6}">
  <sheetPr codeName="Blad1"/>
  <dimension ref="A1:J106"/>
  <sheetViews>
    <sheetView tabSelected="1" topLeftCell="A4" zoomScale="154" zoomScaleNormal="154" workbookViewId="0">
      <selection activeCell="C67" sqref="C67:C68"/>
    </sheetView>
  </sheetViews>
  <sheetFormatPr defaultRowHeight="14.4" x14ac:dyDescent="0.3"/>
  <cols>
    <col min="2" max="2" width="58.5546875" customWidth="1"/>
    <col min="3" max="3" width="17.88671875" style="2" customWidth="1"/>
    <col min="4" max="4" width="22.21875" customWidth="1"/>
    <col min="5" max="5" width="16.44140625" style="132" customWidth="1"/>
    <col min="6" max="6" width="13.33203125" customWidth="1"/>
    <col min="7" max="7" width="17.77734375" style="9" customWidth="1"/>
    <col min="8" max="8" width="18.6640625" customWidth="1"/>
  </cols>
  <sheetData>
    <row r="1" spans="1:10" ht="37.200000000000003" customHeight="1" thickBot="1" x14ac:dyDescent="0.45">
      <c r="A1" s="215" t="s">
        <v>62</v>
      </c>
      <c r="B1" s="216"/>
      <c r="C1" s="216"/>
      <c r="D1" s="216"/>
      <c r="E1" s="216"/>
      <c r="F1" s="216"/>
      <c r="G1" s="216"/>
      <c r="H1" s="217"/>
    </row>
    <row r="2" spans="1:10" ht="15" thickBot="1" x14ac:dyDescent="0.35"/>
    <row r="3" spans="1:10" ht="41.4" customHeight="1" thickBot="1" x14ac:dyDescent="0.35">
      <c r="A3" s="207" t="s">
        <v>127</v>
      </c>
      <c r="B3" s="208"/>
      <c r="C3" s="208"/>
      <c r="D3" s="208"/>
      <c r="E3" s="208"/>
      <c r="F3" s="208"/>
      <c r="G3" s="208"/>
      <c r="H3" s="209"/>
      <c r="I3" s="81"/>
      <c r="J3" s="81"/>
    </row>
    <row r="5" spans="1:10" ht="15.6" x14ac:dyDescent="0.3">
      <c r="A5" s="28" t="s">
        <v>138</v>
      </c>
      <c r="G5" s="11"/>
    </row>
    <row r="6" spans="1:10" ht="16.2" thickBot="1" x14ac:dyDescent="0.35">
      <c r="A6" s="28"/>
      <c r="G6" s="11"/>
    </row>
    <row r="7" spans="1:10" x14ac:dyDescent="0.3">
      <c r="A7" s="182" t="s">
        <v>137</v>
      </c>
      <c r="B7" s="210"/>
      <c r="C7" s="210"/>
      <c r="D7" s="210"/>
      <c r="E7" s="210"/>
      <c r="F7" s="210"/>
      <c r="G7" s="210"/>
      <c r="H7" s="211"/>
    </row>
    <row r="8" spans="1:10" ht="19.8" customHeight="1" thickBot="1" x14ac:dyDescent="0.35">
      <c r="A8" s="212"/>
      <c r="B8" s="213"/>
      <c r="C8" s="213"/>
      <c r="D8" s="213"/>
      <c r="E8" s="213"/>
      <c r="F8" s="213"/>
      <c r="G8" s="213"/>
      <c r="H8" s="214"/>
    </row>
    <row r="9" spans="1:10" x14ac:dyDescent="0.3">
      <c r="A9" s="4"/>
      <c r="G9" s="11"/>
    </row>
    <row r="10" spans="1:10" x14ac:dyDescent="0.3">
      <c r="A10" s="4"/>
      <c r="B10" s="4" t="s">
        <v>25</v>
      </c>
      <c r="G10" s="11"/>
    </row>
    <row r="11" spans="1:10" x14ac:dyDescent="0.3">
      <c r="A11" s="4"/>
      <c r="B11" t="s">
        <v>17</v>
      </c>
      <c r="C11" s="220"/>
      <c r="D11" s="221"/>
      <c r="E11" s="221"/>
      <c r="G11" s="13"/>
    </row>
    <row r="12" spans="1:10" x14ac:dyDescent="0.3">
      <c r="A12" s="4"/>
      <c r="B12" t="s">
        <v>56</v>
      </c>
      <c r="C12" s="220"/>
      <c r="D12" s="221"/>
      <c r="E12" s="221"/>
      <c r="G12" s="13"/>
    </row>
    <row r="13" spans="1:10" x14ac:dyDescent="0.3">
      <c r="A13" s="4"/>
      <c r="B13" t="s">
        <v>18</v>
      </c>
      <c r="C13" s="220"/>
      <c r="D13" s="221"/>
      <c r="E13" s="221"/>
      <c r="G13" s="13"/>
    </row>
    <row r="14" spans="1:10" x14ac:dyDescent="0.3">
      <c r="A14" s="4"/>
      <c r="C14" s="25"/>
      <c r="D14" s="26"/>
      <c r="G14" s="13"/>
    </row>
    <row r="15" spans="1:10" x14ac:dyDescent="0.3">
      <c r="A15" s="4"/>
      <c r="B15" s="4" t="s">
        <v>26</v>
      </c>
      <c r="C15" s="25"/>
      <c r="D15" s="26"/>
      <c r="G15" s="13"/>
    </row>
    <row r="16" spans="1:10" x14ac:dyDescent="0.3">
      <c r="A16" s="4"/>
      <c r="B16" t="s">
        <v>22</v>
      </c>
      <c r="C16" s="220"/>
      <c r="D16" s="221"/>
      <c r="E16" s="221"/>
      <c r="G16" s="11"/>
    </row>
    <row r="17" spans="1:10" ht="35.4" customHeight="1" x14ac:dyDescent="0.3">
      <c r="A17" s="4"/>
      <c r="B17" t="s">
        <v>23</v>
      </c>
      <c r="C17" s="226"/>
      <c r="D17" s="227"/>
      <c r="E17" s="227"/>
      <c r="F17" s="203"/>
      <c r="G17" s="203"/>
      <c r="H17" s="203"/>
    </row>
    <row r="18" spans="1:10" x14ac:dyDescent="0.3">
      <c r="A18" s="4"/>
      <c r="B18" t="s">
        <v>24</v>
      </c>
      <c r="C18" s="220">
        <v>2020</v>
      </c>
      <c r="D18" s="221"/>
      <c r="E18" s="221"/>
      <c r="G18" s="11"/>
    </row>
    <row r="19" spans="1:10" x14ac:dyDescent="0.3">
      <c r="A19" s="4"/>
      <c r="B19" t="s">
        <v>70</v>
      </c>
      <c r="C19" s="220">
        <v>2020</v>
      </c>
      <c r="D19" s="221"/>
      <c r="E19" s="221"/>
      <c r="G19" s="11"/>
      <c r="I19" s="191"/>
      <c r="J19" s="206"/>
    </row>
    <row r="20" spans="1:10" x14ac:dyDescent="0.3">
      <c r="A20" s="4"/>
      <c r="B20" t="s">
        <v>158</v>
      </c>
      <c r="C20" s="174"/>
      <c r="D20" s="175">
        <f>_xlfn.XLOOKUP(C18,bouwindex!B:B,bouwindex!D:D,0,0)</f>
        <v>1.7032700000000001</v>
      </c>
      <c r="E20" s="175"/>
      <c r="G20" s="11"/>
      <c r="I20" s="172"/>
      <c r="J20" s="173"/>
    </row>
    <row r="21" spans="1:10" ht="15" thickBot="1" x14ac:dyDescent="0.35">
      <c r="A21" s="4"/>
      <c r="C21" s="12"/>
      <c r="G21" s="11"/>
    </row>
    <row r="22" spans="1:10" ht="32.4" customHeight="1" thickBot="1" x14ac:dyDescent="0.35">
      <c r="A22" s="4"/>
      <c r="B22" s="67" t="s">
        <v>63</v>
      </c>
      <c r="C22" s="72" t="s">
        <v>6</v>
      </c>
      <c r="D22" s="63" t="s">
        <v>19</v>
      </c>
      <c r="E22" s="63" t="s">
        <v>7</v>
      </c>
      <c r="F22" s="64" t="s">
        <v>46</v>
      </c>
      <c r="G22" s="65" t="s">
        <v>27</v>
      </c>
    </row>
    <row r="23" spans="1:10" x14ac:dyDescent="0.3">
      <c r="A23" s="4"/>
      <c r="B23" s="68" t="s">
        <v>55</v>
      </c>
      <c r="C23" s="73">
        <v>0</v>
      </c>
      <c r="D23" s="62">
        <v>0</v>
      </c>
      <c r="E23" s="62">
        <v>0</v>
      </c>
      <c r="F23" s="171">
        <v>0</v>
      </c>
      <c r="G23" s="168"/>
    </row>
    <row r="24" spans="1:10" x14ac:dyDescent="0.3">
      <c r="A24" s="4"/>
      <c r="B24" s="69"/>
      <c r="C24" s="74"/>
      <c r="D24" s="60"/>
      <c r="E24" s="60"/>
      <c r="F24" s="166"/>
      <c r="G24" s="167"/>
    </row>
    <row r="25" spans="1:10" x14ac:dyDescent="0.3">
      <c r="A25" s="4"/>
      <c r="B25" s="69"/>
      <c r="C25" s="74"/>
      <c r="D25" s="60"/>
      <c r="E25" s="140"/>
      <c r="F25" s="61"/>
      <c r="G25" s="66"/>
    </row>
    <row r="26" spans="1:10" x14ac:dyDescent="0.3">
      <c r="A26" s="4"/>
      <c r="B26" s="69" t="s">
        <v>32</v>
      </c>
      <c r="C26" s="74"/>
      <c r="D26" s="60"/>
      <c r="E26" s="140"/>
      <c r="F26" s="61"/>
      <c r="G26" s="66"/>
    </row>
    <row r="27" spans="1:10" x14ac:dyDescent="0.3">
      <c r="A27" s="4"/>
      <c r="B27" s="70">
        <f>B28-1</f>
        <v>2020</v>
      </c>
      <c r="C27" s="155"/>
      <c r="D27" s="156"/>
      <c r="E27" s="156"/>
      <c r="F27" s="157"/>
      <c r="G27" s="169"/>
    </row>
    <row r="28" spans="1:10" x14ac:dyDescent="0.3">
      <c r="A28" s="4"/>
      <c r="B28" s="70">
        <f>B29-1</f>
        <v>2021</v>
      </c>
      <c r="C28" s="155"/>
      <c r="D28" s="156"/>
      <c r="E28" s="156"/>
      <c r="F28" s="157"/>
      <c r="G28" s="169"/>
    </row>
    <row r="29" spans="1:10" ht="15" thickBot="1" x14ac:dyDescent="0.35">
      <c r="A29" s="4"/>
      <c r="B29" s="71">
        <f>$C$37-1</f>
        <v>2022</v>
      </c>
      <c r="C29" s="158"/>
      <c r="D29" s="159"/>
      <c r="E29" s="159"/>
      <c r="F29" s="160"/>
      <c r="G29" s="170"/>
    </row>
    <row r="30" spans="1:10" ht="15" thickBot="1" x14ac:dyDescent="0.35">
      <c r="A30" s="4"/>
      <c r="C30" s="14"/>
      <c r="D30" s="14"/>
      <c r="E30" s="14"/>
      <c r="F30" s="20"/>
      <c r="G30" s="11"/>
    </row>
    <row r="31" spans="1:10" ht="15" thickBot="1" x14ac:dyDescent="0.35">
      <c r="A31" s="4"/>
      <c r="B31" s="67" t="s">
        <v>64</v>
      </c>
      <c r="C31" s="78" t="s">
        <v>57</v>
      </c>
      <c r="D31" s="78" t="s">
        <v>58</v>
      </c>
      <c r="E31" s="14"/>
      <c r="F31" s="20"/>
      <c r="G31" s="11"/>
    </row>
    <row r="32" spans="1:10" ht="125.4" customHeight="1" thickBot="1" x14ac:dyDescent="0.35">
      <c r="A32" s="4"/>
      <c r="B32" s="116" t="s">
        <v>150</v>
      </c>
      <c r="C32" s="79"/>
      <c r="D32" s="79"/>
      <c r="E32" s="223" t="s">
        <v>144</v>
      </c>
      <c r="F32" s="224"/>
      <c r="G32" s="224"/>
      <c r="H32" s="225"/>
    </row>
    <row r="33" spans="1:10" ht="49.8" customHeight="1" thickBot="1" x14ac:dyDescent="0.35">
      <c r="A33" s="4"/>
      <c r="B33" s="113" t="s">
        <v>8</v>
      </c>
      <c r="C33" s="80">
        <v>25</v>
      </c>
      <c r="D33" s="87">
        <v>10</v>
      </c>
      <c r="E33" s="222" t="s">
        <v>50</v>
      </c>
      <c r="F33" s="222"/>
      <c r="G33" s="222"/>
      <c r="I33" s="75"/>
    </row>
    <row r="34" spans="1:10" ht="40.200000000000003" customHeight="1" thickBot="1" x14ac:dyDescent="0.35">
      <c r="A34" s="200" t="s">
        <v>134</v>
      </c>
      <c r="B34" s="131" t="s">
        <v>133</v>
      </c>
      <c r="C34" s="86"/>
      <c r="D34" s="191" t="s">
        <v>132</v>
      </c>
      <c r="E34" s="192"/>
      <c r="F34" s="192"/>
      <c r="G34" s="192"/>
      <c r="H34" s="192"/>
    </row>
    <row r="35" spans="1:10" ht="214.8" customHeight="1" thickBot="1" x14ac:dyDescent="0.35">
      <c r="A35" s="201"/>
      <c r="B35" s="114" t="s">
        <v>128</v>
      </c>
      <c r="C35" s="129" t="s">
        <v>123</v>
      </c>
      <c r="D35" s="202" t="s">
        <v>145</v>
      </c>
      <c r="E35" s="203"/>
      <c r="F35" s="203"/>
      <c r="G35" s="203"/>
      <c r="H35" s="82"/>
    </row>
    <row r="36" spans="1:10" x14ac:dyDescent="0.3">
      <c r="A36" s="4"/>
      <c r="C36" s="21"/>
      <c r="D36" s="14"/>
      <c r="E36" s="14"/>
      <c r="F36" s="20"/>
      <c r="G36" s="11"/>
    </row>
    <row r="37" spans="1:10" x14ac:dyDescent="0.3">
      <c r="A37" s="4"/>
      <c r="B37" s="4" t="s">
        <v>33</v>
      </c>
      <c r="C37" s="12">
        <v>2023</v>
      </c>
      <c r="D37" s="218" t="s">
        <v>49</v>
      </c>
      <c r="E37" s="219"/>
      <c r="F37" s="219"/>
      <c r="G37" s="219"/>
    </row>
    <row r="38" spans="1:10" x14ac:dyDescent="0.3">
      <c r="A38" s="4"/>
      <c r="C38" s="12"/>
      <c r="G38" s="11"/>
    </row>
    <row r="39" spans="1:10" ht="15.6" x14ac:dyDescent="0.3">
      <c r="A39" s="28" t="s">
        <v>67</v>
      </c>
      <c r="C39" s="12"/>
      <c r="G39" s="11"/>
    </row>
    <row r="40" spans="1:10" ht="15.6" x14ac:dyDescent="0.3">
      <c r="A40" s="28"/>
      <c r="C40" s="12"/>
      <c r="G40" s="11"/>
    </row>
    <row r="41" spans="1:10" ht="15.6" x14ac:dyDescent="0.3">
      <c r="A41" s="28" t="s">
        <v>68</v>
      </c>
      <c r="C41" s="12"/>
      <c r="G41" s="11"/>
    </row>
    <row r="42" spans="1:10" ht="15" thickBot="1" x14ac:dyDescent="0.35">
      <c r="F42" s="15"/>
      <c r="G42" s="15"/>
      <c r="H42" s="15"/>
      <c r="I42" s="15"/>
      <c r="J42" s="15"/>
    </row>
    <row r="43" spans="1:10" ht="46.8" customHeight="1" thickBot="1" x14ac:dyDescent="0.35">
      <c r="A43" s="188" t="s">
        <v>151</v>
      </c>
      <c r="B43" s="189"/>
      <c r="C43" s="189"/>
      <c r="D43" s="189"/>
      <c r="E43" s="189"/>
      <c r="F43" s="190"/>
      <c r="G43" s="15"/>
      <c r="H43" s="15"/>
    </row>
    <row r="44" spans="1:10" x14ac:dyDescent="0.3">
      <c r="A44" s="4"/>
      <c r="C44" s="15"/>
      <c r="F44" s="15"/>
      <c r="G44" s="15"/>
      <c r="H44" s="15"/>
      <c r="I44" s="15"/>
      <c r="J44" s="15"/>
    </row>
    <row r="45" spans="1:10" x14ac:dyDescent="0.3">
      <c r="B45" s="3" t="s">
        <v>44</v>
      </c>
      <c r="D45" s="18" t="s">
        <v>27</v>
      </c>
      <c r="E45" s="18" t="s">
        <v>154</v>
      </c>
      <c r="F45" s="15"/>
      <c r="G45"/>
    </row>
    <row r="46" spans="1:10" ht="15" thickBot="1" x14ac:dyDescent="0.35">
      <c r="B46" s="17" t="s">
        <v>48</v>
      </c>
      <c r="C46" s="2">
        <f>C47-1</f>
        <v>2020</v>
      </c>
      <c r="D46" s="19" t="e">
        <f>IF(E46="A",'gebruikersbijdrage-detail'!D19,'gebruikersbijdrage-detail'!L20)</f>
        <v>#DIV/0!</v>
      </c>
      <c r="E46" s="19" t="s">
        <v>37</v>
      </c>
      <c r="F46" s="204" t="s">
        <v>157</v>
      </c>
      <c r="G46" s="205"/>
      <c r="H46" s="205"/>
      <c r="I46" s="205"/>
    </row>
    <row r="47" spans="1:10" x14ac:dyDescent="0.3">
      <c r="B47" s="198" t="s">
        <v>155</v>
      </c>
      <c r="C47" s="2">
        <f>C48-1</f>
        <v>2021</v>
      </c>
      <c r="D47" s="19" t="e">
        <f>IF(E47="A",'gebruikersbijdrage-detail'!D29,'gebruikersbijdrage-detail'!L30)</f>
        <v>#DIV/0!</v>
      </c>
      <c r="E47" s="19" t="s">
        <v>37</v>
      </c>
      <c r="F47" s="205"/>
      <c r="G47" s="205"/>
      <c r="H47" s="205"/>
      <c r="I47" s="205"/>
    </row>
    <row r="48" spans="1:10" ht="57.6" customHeight="1" thickBot="1" x14ac:dyDescent="0.35">
      <c r="B48" s="199"/>
      <c r="C48" s="2">
        <f>$C$37-1</f>
        <v>2022</v>
      </c>
      <c r="D48" s="19" t="e">
        <f>IF(E48="A",'gebruikersbijdrage-detail'!D39,'gebruikersbijdrage-detail'!L40)</f>
        <v>#DIV/0!</v>
      </c>
      <c r="E48" s="19" t="s">
        <v>37</v>
      </c>
      <c r="F48" s="205"/>
      <c r="G48" s="205"/>
      <c r="H48" s="205"/>
      <c r="I48" s="205"/>
    </row>
    <row r="49" spans="1:10" s="9" customFormat="1" ht="29.4" customHeight="1" x14ac:dyDescent="0.3">
      <c r="B49" s="98" t="s">
        <v>71</v>
      </c>
      <c r="C49" s="99" t="s">
        <v>72</v>
      </c>
      <c r="D49" s="23"/>
      <c r="E49" s="23"/>
      <c r="F49" s="23"/>
      <c r="G49" s="23"/>
      <c r="H49" s="23"/>
      <c r="I49" s="24"/>
      <c r="J49" s="24"/>
    </row>
    <row r="50" spans="1:10" s="9" customFormat="1" x14ac:dyDescent="0.3">
      <c r="B50" s="31"/>
      <c r="C50" s="30"/>
      <c r="D50" s="23"/>
      <c r="E50" s="23"/>
      <c r="F50" s="23"/>
      <c r="G50" s="23"/>
      <c r="H50" s="14"/>
      <c r="I50" s="24"/>
      <c r="J50" s="24"/>
    </row>
    <row r="51" spans="1:10" s="9" customFormat="1" ht="15" thickBot="1" x14ac:dyDescent="0.35">
      <c r="A51" s="91" t="s">
        <v>69</v>
      </c>
      <c r="B51" s="31"/>
      <c r="C51" s="30"/>
      <c r="E51" s="141"/>
      <c r="G51" s="23"/>
      <c r="H51" s="14"/>
      <c r="I51" s="24"/>
      <c r="J51" s="24"/>
    </row>
    <row r="52" spans="1:10" s="9" customFormat="1" ht="46.8" customHeight="1" thickBot="1" x14ac:dyDescent="0.35">
      <c r="A52" s="188" t="s">
        <v>140</v>
      </c>
      <c r="B52" s="189"/>
      <c r="C52" s="189"/>
      <c r="D52" s="189"/>
      <c r="E52" s="189"/>
      <c r="F52" s="190"/>
      <c r="G52" s="23"/>
      <c r="H52" s="14"/>
      <c r="I52" s="24"/>
      <c r="J52" s="24"/>
    </row>
    <row r="53" spans="1:10" s="9" customFormat="1" ht="15" thickBot="1" x14ac:dyDescent="0.35">
      <c r="A53" s="91"/>
      <c r="B53" s="31"/>
      <c r="C53" s="30"/>
      <c r="E53" s="141"/>
      <c r="G53" s="23"/>
      <c r="H53" s="14"/>
      <c r="I53" s="24"/>
      <c r="J53" s="24"/>
    </row>
    <row r="54" spans="1:10" s="9" customFormat="1" ht="15" thickBot="1" x14ac:dyDescent="0.35">
      <c r="A54" s="91"/>
      <c r="B54" s="31" t="s">
        <v>148</v>
      </c>
      <c r="C54" s="30"/>
      <c r="D54" s="145">
        <f>E54-1</f>
        <v>2020</v>
      </c>
      <c r="E54" s="145">
        <f>F54-1</f>
        <v>2021</v>
      </c>
      <c r="F54" s="145">
        <f>$C$37-1</f>
        <v>2022</v>
      </c>
      <c r="G54" s="23"/>
      <c r="H54" s="14"/>
      <c r="I54" s="24"/>
      <c r="J54" s="24"/>
    </row>
    <row r="55" spans="1:10" s="9" customFormat="1" ht="31.8" customHeight="1" x14ac:dyDescent="0.3">
      <c r="B55" s="130" t="s">
        <v>149</v>
      </c>
      <c r="C55" s="30"/>
      <c r="D55" s="92">
        <v>0</v>
      </c>
      <c r="E55" s="93">
        <v>0</v>
      </c>
      <c r="F55" s="94">
        <v>0</v>
      </c>
      <c r="G55" s="23"/>
      <c r="H55" s="14"/>
      <c r="I55" s="24"/>
      <c r="J55" s="24"/>
    </row>
    <row r="56" spans="1:10" s="9" customFormat="1" x14ac:dyDescent="0.3">
      <c r="B56" s="31" t="s">
        <v>129</v>
      </c>
      <c r="C56" s="30"/>
      <c r="D56" s="92">
        <v>0</v>
      </c>
      <c r="E56" s="93">
        <v>0</v>
      </c>
      <c r="F56" s="94">
        <v>0</v>
      </c>
      <c r="G56" s="23"/>
      <c r="H56" s="14"/>
      <c r="I56" s="24"/>
      <c r="J56" s="24"/>
    </row>
    <row r="57" spans="1:10" s="9" customFormat="1" x14ac:dyDescent="0.3">
      <c r="B57" s="31" t="s">
        <v>126</v>
      </c>
      <c r="C57" s="30"/>
      <c r="D57" s="92">
        <v>0</v>
      </c>
      <c r="E57" s="93">
        <v>0</v>
      </c>
      <c r="F57" s="94">
        <v>0</v>
      </c>
      <c r="G57" s="23"/>
      <c r="H57" s="14"/>
      <c r="I57" s="24"/>
      <c r="J57" s="24"/>
    </row>
    <row r="58" spans="1:10" s="9" customFormat="1" ht="15" thickBot="1" x14ac:dyDescent="0.35">
      <c r="B58" s="31" t="s">
        <v>131</v>
      </c>
      <c r="C58" s="30"/>
      <c r="D58" s="95">
        <v>0</v>
      </c>
      <c r="E58" s="96">
        <v>0</v>
      </c>
      <c r="F58" s="97">
        <v>0</v>
      </c>
      <c r="G58" s="23"/>
      <c r="H58" s="14"/>
      <c r="I58" s="24"/>
      <c r="J58" s="24"/>
    </row>
    <row r="59" spans="1:10" s="9" customFormat="1" x14ac:dyDescent="0.3">
      <c r="B59" s="31"/>
      <c r="C59" s="110"/>
      <c r="D59" s="23"/>
      <c r="E59" s="23"/>
      <c r="F59" s="23"/>
      <c r="G59" s="23"/>
      <c r="H59" s="14"/>
      <c r="I59" s="24"/>
      <c r="J59" s="24"/>
    </row>
    <row r="60" spans="1:10" ht="15.6" x14ac:dyDescent="0.3">
      <c r="A60" s="28" t="s">
        <v>142</v>
      </c>
      <c r="B60" s="3"/>
    </row>
    <row r="61" spans="1:10" ht="16.2" thickBot="1" x14ac:dyDescent="0.35">
      <c r="A61" s="28"/>
      <c r="B61" s="3"/>
    </row>
    <row r="62" spans="1:10" ht="48.6" customHeight="1" thickBot="1" x14ac:dyDescent="0.35">
      <c r="A62" s="193" t="s">
        <v>141</v>
      </c>
      <c r="B62" s="194"/>
      <c r="C62" s="194"/>
      <c r="D62" s="194"/>
      <c r="E62" s="194"/>
      <c r="F62" s="194"/>
      <c r="G62" s="194"/>
      <c r="H62" s="195"/>
    </row>
    <row r="63" spans="1:10" ht="15" thickBot="1" x14ac:dyDescent="0.35"/>
    <row r="64" spans="1:10" ht="33" customHeight="1" thickBot="1" x14ac:dyDescent="0.35">
      <c r="A64" s="196" t="s">
        <v>51</v>
      </c>
      <c r="B64" s="197"/>
      <c r="C64" s="59">
        <f>C18</f>
        <v>2020</v>
      </c>
      <c r="D64" s="22" t="s">
        <v>28</v>
      </c>
    </row>
    <row r="65" spans="1:8" ht="15" thickBot="1" x14ac:dyDescent="0.35"/>
    <row r="66" spans="1:8" ht="15" thickBot="1" x14ac:dyDescent="0.35">
      <c r="B66" s="53"/>
      <c r="C66" s="54" t="s">
        <v>1</v>
      </c>
      <c r="D66" s="55" t="s">
        <v>2</v>
      </c>
      <c r="E66" s="56" t="s">
        <v>3</v>
      </c>
      <c r="F66" s="57" t="s">
        <v>4</v>
      </c>
    </row>
    <row r="67" spans="1:8" x14ac:dyDescent="0.3">
      <c r="B67" s="49" t="s">
        <v>10</v>
      </c>
      <c r="C67" s="50"/>
      <c r="D67" s="51" t="e">
        <f>C67/$C$69</f>
        <v>#DIV/0!</v>
      </c>
      <c r="E67" s="142">
        <v>4.4999999999999998E-2</v>
      </c>
      <c r="F67" s="52" t="e">
        <f>D67*E67</f>
        <v>#DIV/0!</v>
      </c>
      <c r="G67" s="10"/>
    </row>
    <row r="68" spans="1:8" ht="15" thickBot="1" x14ac:dyDescent="0.35">
      <c r="B68" s="43" t="s">
        <v>0</v>
      </c>
      <c r="C68" s="41"/>
      <c r="D68" s="42" t="e">
        <f t="shared" ref="D68:D69" si="0">C68/$C$69</f>
        <v>#DIV/0!</v>
      </c>
      <c r="E68" s="143">
        <v>1.4999999999999999E-2</v>
      </c>
      <c r="F68" s="44" t="e">
        <f>D68*E68</f>
        <v>#DIV/0!</v>
      </c>
      <c r="G68" s="10"/>
    </row>
    <row r="69" spans="1:8" ht="15" thickBot="1" x14ac:dyDescent="0.35">
      <c r="B69" s="45"/>
      <c r="C69" s="46">
        <f>SUM(C67:C68)</f>
        <v>0</v>
      </c>
      <c r="D69" s="47" t="e">
        <f t="shared" si="0"/>
        <v>#DIV/0!</v>
      </c>
      <c r="E69" s="144"/>
      <c r="F69" s="48" t="e">
        <f>SUM(F67:F68)</f>
        <v>#DIV/0!</v>
      </c>
      <c r="G69" s="40" t="s">
        <v>11</v>
      </c>
    </row>
    <row r="71" spans="1:8" ht="15.6" x14ac:dyDescent="0.3">
      <c r="A71" s="28" t="s">
        <v>29</v>
      </c>
      <c r="F71" s="3"/>
      <c r="G71" s="11"/>
    </row>
    <row r="72" spans="1:8" ht="16.2" thickBot="1" x14ac:dyDescent="0.35">
      <c r="A72" s="28"/>
      <c r="F72" s="3"/>
      <c r="G72" s="11"/>
    </row>
    <row r="73" spans="1:8" x14ac:dyDescent="0.3">
      <c r="A73" s="182" t="s">
        <v>143</v>
      </c>
      <c r="B73" s="183"/>
      <c r="C73" s="183"/>
      <c r="D73" s="183"/>
      <c r="E73" s="183"/>
      <c r="F73" s="183"/>
      <c r="G73" s="183"/>
      <c r="H73" s="184"/>
    </row>
    <row r="74" spans="1:8" ht="20.399999999999999" customHeight="1" thickBot="1" x14ac:dyDescent="0.35">
      <c r="A74" s="185"/>
      <c r="B74" s="186"/>
      <c r="C74" s="186"/>
      <c r="D74" s="186"/>
      <c r="E74" s="186"/>
      <c r="F74" s="186"/>
      <c r="G74" s="186"/>
      <c r="H74" s="187"/>
    </row>
    <row r="75" spans="1:8" ht="20.399999999999999" customHeight="1" x14ac:dyDescent="0.3">
      <c r="A75" s="177"/>
      <c r="B75" s="177"/>
      <c r="C75" s="177"/>
      <c r="D75" s="177"/>
      <c r="E75" s="177"/>
      <c r="F75" s="177"/>
      <c r="G75" s="177"/>
      <c r="H75" s="177"/>
    </row>
    <row r="76" spans="1:8" ht="16.2" thickBot="1" x14ac:dyDescent="0.35">
      <c r="A76" s="28"/>
      <c r="B76" t="s">
        <v>159</v>
      </c>
      <c r="C76" s="178">
        <f>_xlfn.XLOOKUP(C77,bouwindex!$B:$B,bouwindex!$D:$D,0,0)</f>
        <v>1.7032700000000001</v>
      </c>
      <c r="D76" s="178">
        <f>_xlfn.XLOOKUP(D77,bouwindex!$B:$B,bouwindex!$D:$D,0,0)</f>
        <v>1.868525</v>
      </c>
      <c r="E76" s="178">
        <f>_xlfn.XLOOKUP(E77,bouwindex!$B:$B,bouwindex!$D:$D,0,0)</f>
        <v>2.1211500000000001</v>
      </c>
      <c r="F76" s="3"/>
      <c r="G76" s="11"/>
    </row>
    <row r="77" spans="1:8" ht="15" thickBot="1" x14ac:dyDescent="0.35">
      <c r="C77" s="34">
        <f>D77-1</f>
        <v>2020</v>
      </c>
      <c r="D77" s="34">
        <f>E77-1</f>
        <v>2021</v>
      </c>
      <c r="E77" s="145">
        <f>$C$37-1</f>
        <v>2022</v>
      </c>
    </row>
    <row r="78" spans="1:8" ht="15" thickBot="1" x14ac:dyDescent="0.35">
      <c r="C78" s="32"/>
      <c r="D78" s="35"/>
      <c r="E78" s="146"/>
    </row>
    <row r="79" spans="1:8" ht="15" thickBot="1" x14ac:dyDescent="0.35">
      <c r="B79" t="s">
        <v>21</v>
      </c>
      <c r="C79" s="36" t="e">
        <f>D46</f>
        <v>#DIV/0!</v>
      </c>
      <c r="D79" s="36" t="e">
        <f>D47</f>
        <v>#DIV/0!</v>
      </c>
      <c r="E79" s="147" t="e">
        <f>D48</f>
        <v>#DIV/0!</v>
      </c>
    </row>
    <row r="80" spans="1:8" ht="15" thickBot="1" x14ac:dyDescent="0.35">
      <c r="C80" s="37"/>
      <c r="D80" s="38"/>
      <c r="E80" s="148"/>
    </row>
    <row r="81" spans="1:8" ht="15" thickBot="1" x14ac:dyDescent="0.35">
      <c r="B81" s="1" t="s">
        <v>20</v>
      </c>
      <c r="C81" s="36">
        <f>G27</f>
        <v>0</v>
      </c>
      <c r="D81" s="36">
        <f>G28</f>
        <v>0</v>
      </c>
      <c r="E81" s="147">
        <f>G29</f>
        <v>0</v>
      </c>
    </row>
    <row r="82" spans="1:8" ht="15" thickBot="1" x14ac:dyDescent="0.35">
      <c r="C82" s="37"/>
      <c r="D82" s="38"/>
      <c r="E82" s="148"/>
    </row>
    <row r="83" spans="1:8" ht="15" thickBot="1" x14ac:dyDescent="0.35">
      <c r="B83" s="88" t="s">
        <v>65</v>
      </c>
      <c r="C83" s="90">
        <f>-IF($C$35="neen",($C$32/$C$33+$D$32/$D$33),$D$32/$D$33)*C76/$D$20</f>
        <v>0</v>
      </c>
      <c r="D83" s="90">
        <f t="shared" ref="D83:E83" si="1">-IF($C$35="neen",($C$32/$C$33+$D$32/$D$33),$D$32/$D$33)*D76/$D$20</f>
        <v>0</v>
      </c>
      <c r="E83" s="90">
        <f t="shared" si="1"/>
        <v>0</v>
      </c>
    </row>
    <row r="84" spans="1:8" s="9" customFormat="1" ht="15" thickBot="1" x14ac:dyDescent="0.35">
      <c r="B84" s="88"/>
      <c r="C84" s="89"/>
      <c r="D84" s="89"/>
      <c r="E84" s="150"/>
    </row>
    <row r="85" spans="1:8" s="9" customFormat="1" ht="15" thickBot="1" x14ac:dyDescent="0.35">
      <c r="B85" s="88" t="s">
        <v>66</v>
      </c>
      <c r="C85" s="90">
        <f>-D55</f>
        <v>0</v>
      </c>
      <c r="D85" s="90">
        <f t="shared" ref="D85:E85" si="2">-E55</f>
        <v>0</v>
      </c>
      <c r="E85" s="149">
        <f t="shared" si="2"/>
        <v>0</v>
      </c>
    </row>
    <row r="86" spans="1:8" s="9" customFormat="1" ht="15" thickBot="1" x14ac:dyDescent="0.35">
      <c r="B86" s="88"/>
      <c r="C86" s="89"/>
      <c r="D86" s="89"/>
      <c r="E86" s="150"/>
    </row>
    <row r="87" spans="1:8" s="9" customFormat="1" ht="15" thickBot="1" x14ac:dyDescent="0.35">
      <c r="B87" s="88" t="s">
        <v>130</v>
      </c>
      <c r="C87" s="90">
        <f>-SUM(D56:D58)</f>
        <v>0</v>
      </c>
      <c r="D87" s="90">
        <f t="shared" ref="D87:E87" si="3">-SUM(E56:E58)</f>
        <v>0</v>
      </c>
      <c r="E87" s="149">
        <f t="shared" si="3"/>
        <v>0</v>
      </c>
    </row>
    <row r="88" spans="1:8" ht="15" thickBot="1" x14ac:dyDescent="0.35">
      <c r="C88" s="33"/>
      <c r="D88" s="35"/>
      <c r="E88" s="146"/>
    </row>
    <row r="89" spans="1:8" ht="15" thickBot="1" x14ac:dyDescent="0.35">
      <c r="B89" s="5" t="s">
        <v>9</v>
      </c>
      <c r="C89" s="39" t="e">
        <f>SUM(C79:C87)</f>
        <v>#DIV/0!</v>
      </c>
      <c r="D89" s="39" t="e">
        <f t="shared" ref="D89:E89" si="4">SUM(D79:D87)</f>
        <v>#DIV/0!</v>
      </c>
      <c r="E89" s="151" t="e">
        <f t="shared" si="4"/>
        <v>#DIV/0!</v>
      </c>
    </row>
    <row r="90" spans="1:8" s="9" customFormat="1" ht="15" thickBot="1" x14ac:dyDescent="0.35">
      <c r="B90" s="11" t="s">
        <v>30</v>
      </c>
      <c r="C90" s="83" t="e">
        <f>C89/($C$32+$D$32)</f>
        <v>#DIV/0!</v>
      </c>
      <c r="D90" s="83" t="e">
        <f t="shared" ref="D90:E90" si="5">D89/($C$32+$D$32)</f>
        <v>#DIV/0!</v>
      </c>
      <c r="E90" s="152" t="e">
        <f t="shared" si="5"/>
        <v>#DIV/0!</v>
      </c>
    </row>
    <row r="91" spans="1:8" x14ac:dyDescent="0.3">
      <c r="B91" s="11"/>
      <c r="C91" s="58"/>
      <c r="D91" s="58"/>
      <c r="E91" s="153"/>
    </row>
    <row r="92" spans="1:8" ht="15.6" x14ac:dyDescent="0.3">
      <c r="A92" s="28" t="s">
        <v>41</v>
      </c>
      <c r="C92"/>
      <c r="D92" s="9"/>
    </row>
    <row r="93" spans="1:8" ht="16.2" thickBot="1" x14ac:dyDescent="0.35">
      <c r="A93" s="28"/>
      <c r="C93"/>
      <c r="D93" s="9"/>
    </row>
    <row r="94" spans="1:8" x14ac:dyDescent="0.3">
      <c r="A94" s="182" t="s">
        <v>52</v>
      </c>
      <c r="B94" s="183"/>
      <c r="C94" s="183"/>
      <c r="D94" s="183"/>
      <c r="E94" s="183"/>
      <c r="F94" s="183"/>
      <c r="G94" s="183"/>
      <c r="H94" s="184"/>
    </row>
    <row r="95" spans="1:8" ht="24.6" customHeight="1" thickBot="1" x14ac:dyDescent="0.35">
      <c r="A95" s="185"/>
      <c r="B95" s="186"/>
      <c r="C95" s="186"/>
      <c r="D95" s="186"/>
      <c r="E95" s="186"/>
      <c r="F95" s="186"/>
      <c r="G95" s="186"/>
      <c r="H95" s="187"/>
    </row>
    <row r="97" spans="2:6" x14ac:dyDescent="0.3">
      <c r="B97" t="s">
        <v>42</v>
      </c>
      <c r="C97" s="6" t="e">
        <f>IF(C90&lt;=$F$69,"JA","NEEN")</f>
        <v>#DIV/0!</v>
      </c>
      <c r="D97" s="27" t="e">
        <f>IF(D90&lt;=$F$69,"JA","NEEN")</f>
        <v>#DIV/0!</v>
      </c>
      <c r="E97" s="132" t="e">
        <f>IF(E90&lt;=$F$69,"JA","NEEN")</f>
        <v>#DIV/0!</v>
      </c>
    </row>
    <row r="98" spans="2:6" x14ac:dyDescent="0.3">
      <c r="C98"/>
      <c r="D98" s="9"/>
    </row>
    <row r="99" spans="2:6" x14ac:dyDescent="0.3">
      <c r="B99" s="3" t="s">
        <v>43</v>
      </c>
      <c r="C99"/>
      <c r="D99" s="9"/>
    </row>
    <row r="100" spans="2:6" s="84" customFormat="1" x14ac:dyDescent="0.3">
      <c r="B100" s="84" t="s">
        <v>5</v>
      </c>
      <c r="C100" s="85" t="e">
        <f>$F$69*($C$32+$D$32)</f>
        <v>#DIV/0!</v>
      </c>
      <c r="D100" s="85" t="e">
        <f>$F$69*($C$32+$D$32)</f>
        <v>#DIV/0!</v>
      </c>
      <c r="E100" s="154" t="e">
        <f>$F$69*($C$32+$D$32)</f>
        <v>#DIV/0!</v>
      </c>
    </row>
    <row r="101" spans="2:6" x14ac:dyDescent="0.3">
      <c r="B101" t="s">
        <v>31</v>
      </c>
      <c r="C101" s="29" t="e">
        <f>MAX(C89-C100,0)</f>
        <v>#DIV/0!</v>
      </c>
      <c r="D101" s="29" t="e">
        <f>MAX(D89-D100,0)</f>
        <v>#DIV/0!</v>
      </c>
      <c r="E101" s="14" t="e">
        <f>MAX(E89-E100,0)</f>
        <v>#DIV/0!</v>
      </c>
    </row>
    <row r="103" spans="2:6" x14ac:dyDescent="0.3">
      <c r="B103" t="s">
        <v>34</v>
      </c>
      <c r="C103" s="2" t="e">
        <f>SUM(C101:E101)</f>
        <v>#DIV/0!</v>
      </c>
      <c r="D103" s="1" t="s">
        <v>37</v>
      </c>
    </row>
    <row r="104" spans="2:6" x14ac:dyDescent="0.3">
      <c r="B104" s="1" t="s">
        <v>35</v>
      </c>
      <c r="C104" s="12" t="e">
        <f>IF(C103&gt;0,AVERAGE(G27:G29), "NVT")</f>
        <v>#DIV/0!</v>
      </c>
      <c r="D104" t="s">
        <v>38</v>
      </c>
    </row>
    <row r="105" spans="2:6" x14ac:dyDescent="0.3">
      <c r="B105" s="1" t="s">
        <v>36</v>
      </c>
      <c r="C105" s="12" t="e">
        <f>IF(C103&gt;0,MIN(0.1*C104,C103),"NVT")</f>
        <v>#DIV/0!</v>
      </c>
      <c r="D105" t="s">
        <v>45</v>
      </c>
      <c r="F105" s="22" t="s">
        <v>47</v>
      </c>
    </row>
    <row r="106" spans="2:6" x14ac:dyDescent="0.3">
      <c r="B106" t="s">
        <v>39</v>
      </c>
      <c r="C106" s="12" t="e">
        <f>IF(C103&gt;0,MAX(C103-C105,0),"NVT")</f>
        <v>#DIV/0!</v>
      </c>
      <c r="D106" t="s">
        <v>40</v>
      </c>
    </row>
  </sheetData>
  <mergeCells count="25">
    <mergeCell ref="I19:J19"/>
    <mergeCell ref="A3:H3"/>
    <mergeCell ref="A7:H8"/>
    <mergeCell ref="A1:H1"/>
    <mergeCell ref="D37:G37"/>
    <mergeCell ref="C11:E11"/>
    <mergeCell ref="C12:E12"/>
    <mergeCell ref="C13:E13"/>
    <mergeCell ref="C16:E16"/>
    <mergeCell ref="C18:E18"/>
    <mergeCell ref="C19:E19"/>
    <mergeCell ref="E33:G33"/>
    <mergeCell ref="E32:H32"/>
    <mergeCell ref="C17:H17"/>
    <mergeCell ref="A94:H95"/>
    <mergeCell ref="A43:F43"/>
    <mergeCell ref="D34:H34"/>
    <mergeCell ref="A62:H62"/>
    <mergeCell ref="A64:B64"/>
    <mergeCell ref="B47:B48"/>
    <mergeCell ref="A73:H74"/>
    <mergeCell ref="A52:F52"/>
    <mergeCell ref="A34:A35"/>
    <mergeCell ref="D35:G35"/>
    <mergeCell ref="F46:I48"/>
  </mergeCells>
  <hyperlinks>
    <hyperlink ref="C49" location="gebruikersbijdrage_detail" display="gebruikersbijdrage-detail" xr:uid="{3FE252F9-3373-4957-B8A1-2B083372D448}"/>
  </hyperlink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87BC6D93-A42D-4EA0-AE11-94CD39C5DCDE}">
          <x14:formula1>
            <xm:f>keuzelijst!$B$2:$B$3</xm:f>
          </x14:formula1>
          <xm:sqref>C35</xm:sqref>
        </x14:dataValidation>
        <x14:dataValidation type="list" allowBlank="1" showInputMessage="1" showErrorMessage="1" xr:uid="{471DB5E7-5BB2-46DA-ABAD-A63792B37775}">
          <x14:formula1>
            <xm:f>keuzelijst!$B$5:$B$6</xm:f>
          </x14:formula1>
          <xm:sqref>E46:E48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FD64E-9C84-42C3-9542-047A37D0F7E3}">
  <sheetPr codeName="Blad7"/>
  <dimension ref="B1:D8"/>
  <sheetViews>
    <sheetView workbookViewId="0">
      <selection activeCell="D8" sqref="D8"/>
    </sheetView>
  </sheetViews>
  <sheetFormatPr defaultRowHeight="14.4" x14ac:dyDescent="0.3"/>
  <cols>
    <col min="4" max="4" width="9.44140625" bestFit="1" customWidth="1"/>
  </cols>
  <sheetData>
    <row r="1" spans="2:4" x14ac:dyDescent="0.3">
      <c r="B1" s="16">
        <v>2016</v>
      </c>
      <c r="C1" s="16">
        <v>1.5650299999999999</v>
      </c>
      <c r="D1" s="179">
        <f>(C1+C2)/2</f>
        <v>1.599445</v>
      </c>
    </row>
    <row r="2" spans="2:4" x14ac:dyDescent="0.3">
      <c r="B2" s="16">
        <v>2017</v>
      </c>
      <c r="C2" s="16">
        <v>1.6338600000000001</v>
      </c>
      <c r="D2" s="179">
        <f>(C2+C3)/2</f>
        <v>1.670445</v>
      </c>
    </row>
    <row r="3" spans="2:4" x14ac:dyDescent="0.3">
      <c r="B3" s="16">
        <v>2018</v>
      </c>
      <c r="C3" s="180">
        <v>1.70703</v>
      </c>
      <c r="D3" s="179">
        <f>(C3+C4)/2</f>
        <v>1.724135</v>
      </c>
    </row>
    <row r="4" spans="2:4" x14ac:dyDescent="0.3">
      <c r="B4" s="16">
        <v>2019</v>
      </c>
      <c r="C4" s="180">
        <v>1.7412399999999999</v>
      </c>
      <c r="D4" s="179">
        <f t="shared" ref="D4:D7" si="0">(C4+C5)/2</f>
        <v>1.7127650000000001</v>
      </c>
    </row>
    <row r="5" spans="2:4" x14ac:dyDescent="0.3">
      <c r="B5" s="16">
        <v>2020</v>
      </c>
      <c r="C5" s="180">
        <v>1.6842900000000001</v>
      </c>
      <c r="D5" s="179">
        <f t="shared" si="0"/>
        <v>1.7032700000000001</v>
      </c>
    </row>
    <row r="6" spans="2:4" x14ac:dyDescent="0.3">
      <c r="B6" s="16">
        <v>2021</v>
      </c>
      <c r="C6" s="180">
        <v>1.7222500000000001</v>
      </c>
      <c r="D6" s="179">
        <f t="shared" si="0"/>
        <v>1.868525</v>
      </c>
    </row>
    <row r="7" spans="2:4" x14ac:dyDescent="0.3">
      <c r="B7">
        <v>2022</v>
      </c>
      <c r="C7" s="176">
        <v>2.0148000000000001</v>
      </c>
      <c r="D7" s="179">
        <f t="shared" si="0"/>
        <v>2.1211500000000001</v>
      </c>
    </row>
    <row r="8" spans="2:4" x14ac:dyDescent="0.3">
      <c r="B8">
        <v>2023</v>
      </c>
      <c r="C8" s="181">
        <v>2.2275</v>
      </c>
      <c r="D8" s="17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B6E98-D6C1-4D34-A47E-3A0811ED2CDC}">
  <sheetPr codeName="Blad2"/>
  <dimension ref="A1:U69"/>
  <sheetViews>
    <sheetView workbookViewId="0"/>
  </sheetViews>
  <sheetFormatPr defaultRowHeight="14.4" x14ac:dyDescent="0.3"/>
  <cols>
    <col min="1" max="1" width="42.77734375" customWidth="1"/>
    <col min="2" max="2" width="16" style="2" customWidth="1"/>
    <col min="3" max="3" width="18.5546875" bestFit="1" customWidth="1"/>
    <col min="4" max="4" width="15.77734375" style="2" bestFit="1" customWidth="1"/>
    <col min="9" max="9" width="29" customWidth="1"/>
    <col min="10" max="10" width="15.44140625" customWidth="1"/>
    <col min="11" max="11" width="19.44140625" bestFit="1" customWidth="1"/>
    <col min="12" max="12" width="16.44140625" customWidth="1"/>
  </cols>
  <sheetData>
    <row r="1" spans="1:21" x14ac:dyDescent="0.3">
      <c r="A1" s="3" t="s">
        <v>73</v>
      </c>
    </row>
    <row r="3" spans="1:21" x14ac:dyDescent="0.3">
      <c r="A3" s="228" t="s">
        <v>146</v>
      </c>
      <c r="B3" s="228"/>
      <c r="C3" s="228"/>
      <c r="D3" s="228"/>
      <c r="E3" s="228"/>
      <c r="F3" s="228"/>
      <c r="G3" s="228"/>
      <c r="H3" s="228"/>
      <c r="I3" s="228"/>
      <c r="J3" s="228"/>
      <c r="K3" s="228"/>
      <c r="L3" s="228"/>
      <c r="M3" s="228"/>
      <c r="N3" s="228"/>
      <c r="O3" s="228"/>
      <c r="P3" s="228"/>
      <c r="Q3" s="228"/>
      <c r="R3" s="228"/>
      <c r="S3" s="228"/>
      <c r="T3" s="228"/>
      <c r="U3" s="228"/>
    </row>
    <row r="4" spans="1:21" ht="15" thickBot="1" x14ac:dyDescent="0.35">
      <c r="A4" s="115"/>
      <c r="B4" s="120"/>
      <c r="C4" s="115"/>
      <c r="D4" s="120"/>
      <c r="E4" s="115"/>
      <c r="F4" s="115"/>
      <c r="G4" s="115"/>
      <c r="H4" s="115"/>
      <c r="I4" s="115"/>
      <c r="J4" s="115"/>
      <c r="K4" s="115"/>
      <c r="L4" s="115"/>
      <c r="M4" s="115"/>
      <c r="N4" s="115"/>
      <c r="O4" s="115"/>
      <c r="P4" s="115"/>
      <c r="Q4" s="115"/>
      <c r="R4" s="115"/>
      <c r="S4" s="115"/>
      <c r="T4" s="115"/>
      <c r="U4" s="115"/>
    </row>
    <row r="5" spans="1:21" x14ac:dyDescent="0.3">
      <c r="A5" s="233" t="s">
        <v>156</v>
      </c>
      <c r="B5" s="210"/>
      <c r="C5" s="210"/>
      <c r="D5" s="210"/>
      <c r="E5" s="210"/>
      <c r="F5" s="210"/>
      <c r="G5" s="210"/>
      <c r="H5" s="210"/>
      <c r="I5" s="210"/>
      <c r="J5" s="210"/>
      <c r="K5" s="210"/>
      <c r="L5" s="234"/>
      <c r="M5" s="115"/>
      <c r="N5" s="115"/>
      <c r="O5" s="115"/>
      <c r="P5" s="115"/>
      <c r="Q5" s="115"/>
      <c r="R5" s="115"/>
      <c r="S5" s="115"/>
      <c r="T5" s="115"/>
      <c r="U5" s="115"/>
    </row>
    <row r="6" spans="1:21" x14ac:dyDescent="0.3">
      <c r="A6" s="235"/>
      <c r="B6" s="236"/>
      <c r="C6" s="236"/>
      <c r="D6" s="236"/>
      <c r="E6" s="236"/>
      <c r="F6" s="236"/>
      <c r="G6" s="236"/>
      <c r="H6" s="236"/>
      <c r="I6" s="236"/>
      <c r="J6" s="236"/>
      <c r="K6" s="236"/>
      <c r="L6" s="237"/>
      <c r="M6" s="115"/>
      <c r="N6" s="115"/>
      <c r="O6" s="115"/>
      <c r="P6" s="115"/>
      <c r="Q6" s="115"/>
      <c r="R6" s="115"/>
      <c r="S6" s="115"/>
      <c r="T6" s="115"/>
      <c r="U6" s="115"/>
    </row>
    <row r="7" spans="1:21" x14ac:dyDescent="0.3">
      <c r="A7" s="235"/>
      <c r="B7" s="236"/>
      <c r="C7" s="236"/>
      <c r="D7" s="236"/>
      <c r="E7" s="236"/>
      <c r="F7" s="236"/>
      <c r="G7" s="236"/>
      <c r="H7" s="236"/>
      <c r="I7" s="236"/>
      <c r="J7" s="236"/>
      <c r="K7" s="236"/>
      <c r="L7" s="237"/>
      <c r="M7" s="115"/>
      <c r="N7" s="115"/>
      <c r="O7" s="115"/>
      <c r="P7" s="115"/>
      <c r="Q7" s="115"/>
      <c r="R7" s="115"/>
      <c r="S7" s="115"/>
      <c r="T7" s="115"/>
      <c r="U7" s="115"/>
    </row>
    <row r="8" spans="1:21" ht="92.4" customHeight="1" thickBot="1" x14ac:dyDescent="0.35">
      <c r="A8" s="212"/>
      <c r="B8" s="213"/>
      <c r="C8" s="213"/>
      <c r="D8" s="213"/>
      <c r="E8" s="213"/>
      <c r="F8" s="213"/>
      <c r="G8" s="213"/>
      <c r="H8" s="213"/>
      <c r="I8" s="213"/>
      <c r="J8" s="213"/>
      <c r="K8" s="213"/>
      <c r="L8" s="238"/>
      <c r="M8" s="115"/>
      <c r="N8" s="115"/>
      <c r="O8" s="115"/>
      <c r="P8" s="115"/>
      <c r="Q8" s="115"/>
      <c r="R8" s="115"/>
      <c r="S8" s="115"/>
      <c r="T8" s="115"/>
      <c r="U8" s="115"/>
    </row>
    <row r="9" spans="1:21" ht="18.600000000000001" customHeight="1" x14ac:dyDescent="0.3">
      <c r="A9" s="139"/>
      <c r="B9" s="139"/>
      <c r="C9" s="139"/>
      <c r="D9" s="139"/>
      <c r="E9" s="139"/>
      <c r="F9" s="139"/>
      <c r="G9" s="139"/>
      <c r="H9" s="139"/>
      <c r="I9" s="139"/>
      <c r="J9" s="139"/>
      <c r="K9" s="139"/>
      <c r="L9" s="139"/>
      <c r="M9" s="138"/>
      <c r="N9" s="138"/>
      <c r="O9" s="138"/>
      <c r="P9" s="138"/>
      <c r="Q9" s="138"/>
      <c r="R9" s="138"/>
      <c r="S9" s="138"/>
      <c r="T9" s="138"/>
      <c r="U9" s="138"/>
    </row>
    <row r="10" spans="1:21" ht="22.2" customHeight="1" x14ac:dyDescent="0.3">
      <c r="A10" s="164" t="s">
        <v>152</v>
      </c>
      <c r="B10" s="139"/>
      <c r="C10" s="139"/>
      <c r="D10" s="139"/>
      <c r="E10" s="139"/>
      <c r="F10" s="139"/>
      <c r="G10" s="139"/>
      <c r="H10" s="139"/>
      <c r="I10" s="164" t="s">
        <v>153</v>
      </c>
      <c r="J10" s="139"/>
      <c r="K10" s="139"/>
      <c r="L10" s="139"/>
      <c r="M10" s="138"/>
      <c r="N10" s="138"/>
      <c r="O10" s="138"/>
      <c r="P10" s="138"/>
      <c r="Q10" s="138"/>
      <c r="R10" s="138"/>
      <c r="S10" s="138"/>
      <c r="T10" s="138"/>
      <c r="U10" s="138"/>
    </row>
    <row r="11" spans="1:21" ht="15" thickBot="1" x14ac:dyDescent="0.35">
      <c r="A11" s="161" t="str">
        <f>"boekjaar "&amp;fiche!$C$46</f>
        <v>boekjaar 2020</v>
      </c>
      <c r="I11" s="161" t="str">
        <f>A11</f>
        <v>boekjaar 2020</v>
      </c>
    </row>
    <row r="12" spans="1:21" ht="15" thickBot="1" x14ac:dyDescent="0.35">
      <c r="A12" s="101" t="s">
        <v>74</v>
      </c>
      <c r="B12" s="121" t="s">
        <v>92</v>
      </c>
      <c r="C12" s="100" t="s">
        <v>93</v>
      </c>
      <c r="D12" s="121" t="s">
        <v>91</v>
      </c>
      <c r="I12" s="230" t="s">
        <v>83</v>
      </c>
      <c r="J12" s="231"/>
      <c r="K12" s="231"/>
      <c r="L12" s="232"/>
    </row>
    <row r="13" spans="1:21" x14ac:dyDescent="0.3">
      <c r="A13" s="16"/>
      <c r="B13" s="41"/>
      <c r="C13" s="16"/>
      <c r="D13" s="41"/>
      <c r="I13" s="107"/>
      <c r="J13" s="104" t="s">
        <v>108</v>
      </c>
      <c r="K13" s="104" t="s">
        <v>106</v>
      </c>
      <c r="L13" s="104" t="s">
        <v>113</v>
      </c>
    </row>
    <row r="14" spans="1:21" x14ac:dyDescent="0.3">
      <c r="A14" s="16" t="s">
        <v>75</v>
      </c>
      <c r="B14" s="122">
        <v>0</v>
      </c>
      <c r="C14" s="117" t="e">
        <f>$B$56</f>
        <v>#DIV/0!</v>
      </c>
      <c r="D14" s="41" t="e">
        <f>B14*C14</f>
        <v>#DIV/0!</v>
      </c>
      <c r="I14" s="69" t="s">
        <v>78</v>
      </c>
      <c r="J14" s="125">
        <v>0</v>
      </c>
      <c r="K14" s="118" t="e">
        <f>$B$56</f>
        <v>#DIV/0!</v>
      </c>
      <c r="L14" s="128" t="e">
        <f>K14*J14</f>
        <v>#DIV/0!</v>
      </c>
    </row>
    <row r="15" spans="1:21" x14ac:dyDescent="0.3">
      <c r="A15" s="16" t="s">
        <v>76</v>
      </c>
      <c r="B15" s="122">
        <v>0</v>
      </c>
      <c r="C15" s="117" t="e">
        <f t="shared" ref="C15:C18" si="0">$B$56</f>
        <v>#DIV/0!</v>
      </c>
      <c r="D15" s="41" t="e">
        <f t="shared" ref="D15:D18" si="1">B15*C15</f>
        <v>#DIV/0!</v>
      </c>
      <c r="I15" s="108" t="s">
        <v>79</v>
      </c>
      <c r="J15" s="125">
        <v>0</v>
      </c>
      <c r="K15" s="118" t="e">
        <f t="shared" ref="K15:K19" si="2">$B$56</f>
        <v>#DIV/0!</v>
      </c>
      <c r="L15" s="128" t="e">
        <f t="shared" ref="L15:L19" si="3">K15*J15</f>
        <v>#DIV/0!</v>
      </c>
      <c r="N15" t="s">
        <v>84</v>
      </c>
    </row>
    <row r="16" spans="1:21" x14ac:dyDescent="0.3">
      <c r="A16" s="16" t="s">
        <v>77</v>
      </c>
      <c r="B16" s="122">
        <v>0</v>
      </c>
      <c r="C16" s="117" t="e">
        <f t="shared" si="0"/>
        <v>#DIV/0!</v>
      </c>
      <c r="D16" s="41" t="e">
        <f t="shared" si="1"/>
        <v>#DIV/0!</v>
      </c>
      <c r="I16" s="108" t="s">
        <v>80</v>
      </c>
      <c r="J16" s="125">
        <v>0</v>
      </c>
      <c r="K16" s="118" t="e">
        <f t="shared" si="2"/>
        <v>#DIV/0!</v>
      </c>
      <c r="L16" s="128" t="e">
        <f t="shared" si="3"/>
        <v>#DIV/0!</v>
      </c>
      <c r="N16" t="s">
        <v>84</v>
      </c>
    </row>
    <row r="17" spans="1:14" x14ac:dyDescent="0.3">
      <c r="A17" s="16" t="s">
        <v>136</v>
      </c>
      <c r="B17" s="122">
        <v>0</v>
      </c>
      <c r="C17" s="117" t="e">
        <f t="shared" si="0"/>
        <v>#DIV/0!</v>
      </c>
      <c r="D17" s="41" t="e">
        <f t="shared" si="1"/>
        <v>#DIV/0!</v>
      </c>
      <c r="I17" s="108" t="s">
        <v>81</v>
      </c>
      <c r="J17" s="125">
        <v>0</v>
      </c>
      <c r="K17" s="118" t="e">
        <f t="shared" si="2"/>
        <v>#DIV/0!</v>
      </c>
      <c r="L17" s="128" t="e">
        <f t="shared" si="3"/>
        <v>#DIV/0!</v>
      </c>
      <c r="N17" t="s">
        <v>84</v>
      </c>
    </row>
    <row r="18" spans="1:14" ht="15" thickBot="1" x14ac:dyDescent="0.35">
      <c r="A18" s="16" t="s">
        <v>135</v>
      </c>
      <c r="B18" s="122">
        <v>0</v>
      </c>
      <c r="C18" s="117" t="e">
        <f t="shared" si="0"/>
        <v>#DIV/0!</v>
      </c>
      <c r="D18" s="136" t="e">
        <f t="shared" si="1"/>
        <v>#DIV/0!</v>
      </c>
      <c r="I18" s="108" t="s">
        <v>139</v>
      </c>
      <c r="J18" s="125">
        <v>0</v>
      </c>
      <c r="K18" s="118" t="e">
        <f t="shared" si="2"/>
        <v>#DIV/0!</v>
      </c>
      <c r="L18" s="128" t="e">
        <f t="shared" si="3"/>
        <v>#DIV/0!</v>
      </c>
      <c r="N18" t="s">
        <v>84</v>
      </c>
    </row>
    <row r="19" spans="1:14" ht="15" thickBot="1" x14ac:dyDescent="0.35">
      <c r="A19" s="100" t="s">
        <v>112</v>
      </c>
      <c r="B19" s="133">
        <f>SUM(B14:B18)</f>
        <v>0</v>
      </c>
      <c r="C19" s="135"/>
      <c r="D19" s="137" t="e">
        <f>SUM(D14:D18)</f>
        <v>#DIV/0!</v>
      </c>
      <c r="I19" s="109" t="s">
        <v>82</v>
      </c>
      <c r="J19" s="126">
        <v>0</v>
      </c>
      <c r="K19" s="118" t="e">
        <f t="shared" si="2"/>
        <v>#DIV/0!</v>
      </c>
      <c r="L19" s="128" t="e">
        <f t="shared" si="3"/>
        <v>#DIV/0!</v>
      </c>
      <c r="N19" t="s">
        <v>84</v>
      </c>
    </row>
    <row r="20" spans="1:14" ht="15" thickBot="1" x14ac:dyDescent="0.35">
      <c r="I20" s="106" t="s">
        <v>147</v>
      </c>
      <c r="J20" s="127">
        <f>J14-ABS(SUM(J15:J19))</f>
        <v>0</v>
      </c>
      <c r="K20" s="105"/>
      <c r="L20" s="134" t="e">
        <f>L14-ABS(SUM(L15:L19))</f>
        <v>#DIV/0!</v>
      </c>
    </row>
    <row r="21" spans="1:14" s="9" customFormat="1" ht="15" thickBot="1" x14ac:dyDescent="0.35">
      <c r="A21" s="161" t="str">
        <f>"boekjaar "&amp;fiche!$C$46+1</f>
        <v>boekjaar 2021</v>
      </c>
      <c r="B21" s="2"/>
      <c r="C21"/>
      <c r="D21" s="2"/>
      <c r="I21" s="163" t="str">
        <f>A21</f>
        <v>boekjaar 2021</v>
      </c>
      <c r="J21" s="162"/>
      <c r="K21" s="102"/>
      <c r="L21" s="163"/>
    </row>
    <row r="22" spans="1:14" s="9" customFormat="1" ht="15" thickBot="1" x14ac:dyDescent="0.35">
      <c r="A22" s="101" t="s">
        <v>74</v>
      </c>
      <c r="B22" s="121" t="s">
        <v>92</v>
      </c>
      <c r="C22" s="100" t="s">
        <v>93</v>
      </c>
      <c r="D22" s="121" t="s">
        <v>91</v>
      </c>
      <c r="I22" s="230" t="s">
        <v>83</v>
      </c>
      <c r="J22" s="231"/>
      <c r="K22" s="231"/>
      <c r="L22" s="232"/>
    </row>
    <row r="23" spans="1:14" s="9" customFormat="1" x14ac:dyDescent="0.3">
      <c r="A23" s="16"/>
      <c r="B23" s="41"/>
      <c r="C23" s="16"/>
      <c r="D23" s="41"/>
      <c r="I23" s="107"/>
      <c r="J23" s="104" t="s">
        <v>108</v>
      </c>
      <c r="K23" s="104" t="s">
        <v>106</v>
      </c>
      <c r="L23" s="104" t="s">
        <v>113</v>
      </c>
    </row>
    <row r="24" spans="1:14" s="9" customFormat="1" x14ac:dyDescent="0.3">
      <c r="A24" s="16" t="s">
        <v>75</v>
      </c>
      <c r="B24" s="122">
        <v>0</v>
      </c>
      <c r="C24" s="117" t="e">
        <f>$B$56</f>
        <v>#DIV/0!</v>
      </c>
      <c r="D24" s="41" t="e">
        <f>B24*C24</f>
        <v>#DIV/0!</v>
      </c>
      <c r="I24" s="69" t="s">
        <v>78</v>
      </c>
      <c r="J24" s="125">
        <v>0</v>
      </c>
      <c r="K24" s="118" t="e">
        <f>$B$56</f>
        <v>#DIV/0!</v>
      </c>
      <c r="L24" s="128" t="e">
        <f>K24*J24</f>
        <v>#DIV/0!</v>
      </c>
    </row>
    <row r="25" spans="1:14" s="9" customFormat="1" x14ac:dyDescent="0.3">
      <c r="A25" s="16" t="s">
        <v>76</v>
      </c>
      <c r="B25" s="122">
        <v>0</v>
      </c>
      <c r="C25" s="117" t="e">
        <f t="shared" ref="C25:C27" si="4">$B$56</f>
        <v>#DIV/0!</v>
      </c>
      <c r="D25" s="41" t="e">
        <f t="shared" ref="D25:D28" si="5">B25*C25</f>
        <v>#DIV/0!</v>
      </c>
      <c r="I25" s="108" t="s">
        <v>79</v>
      </c>
      <c r="J25" s="125">
        <v>0</v>
      </c>
      <c r="K25" s="118" t="e">
        <f t="shared" ref="K25:K29" si="6">$B$56</f>
        <v>#DIV/0!</v>
      </c>
      <c r="L25" s="128" t="e">
        <f t="shared" ref="L25:L29" si="7">K25*J25</f>
        <v>#DIV/0!</v>
      </c>
    </row>
    <row r="26" spans="1:14" s="9" customFormat="1" x14ac:dyDescent="0.3">
      <c r="A26" s="16" t="s">
        <v>77</v>
      </c>
      <c r="B26" s="122">
        <v>0</v>
      </c>
      <c r="C26" s="117" t="e">
        <f t="shared" si="4"/>
        <v>#DIV/0!</v>
      </c>
      <c r="D26" s="41" t="e">
        <f t="shared" si="5"/>
        <v>#DIV/0!</v>
      </c>
      <c r="I26" s="108" t="s">
        <v>80</v>
      </c>
      <c r="J26" s="125">
        <v>0</v>
      </c>
      <c r="K26" s="118" t="e">
        <f t="shared" si="6"/>
        <v>#DIV/0!</v>
      </c>
      <c r="L26" s="128" t="e">
        <f t="shared" si="7"/>
        <v>#DIV/0!</v>
      </c>
    </row>
    <row r="27" spans="1:14" s="9" customFormat="1" x14ac:dyDescent="0.3">
      <c r="A27" s="16" t="s">
        <v>136</v>
      </c>
      <c r="B27" s="122">
        <v>0</v>
      </c>
      <c r="C27" s="117" t="e">
        <f t="shared" si="4"/>
        <v>#DIV/0!</v>
      </c>
      <c r="D27" s="41" t="e">
        <f t="shared" si="5"/>
        <v>#DIV/0!</v>
      </c>
      <c r="I27" s="108" t="s">
        <v>81</v>
      </c>
      <c r="J27" s="125">
        <v>0</v>
      </c>
      <c r="K27" s="118" t="e">
        <f t="shared" si="6"/>
        <v>#DIV/0!</v>
      </c>
      <c r="L27" s="128" t="e">
        <f t="shared" si="7"/>
        <v>#DIV/0!</v>
      </c>
    </row>
    <row r="28" spans="1:14" s="9" customFormat="1" ht="15" thickBot="1" x14ac:dyDescent="0.35">
      <c r="A28" s="16" t="s">
        <v>135</v>
      </c>
      <c r="B28" s="122">
        <v>0</v>
      </c>
      <c r="C28" s="117">
        <v>0.05</v>
      </c>
      <c r="D28" s="136">
        <f t="shared" si="5"/>
        <v>0</v>
      </c>
      <c r="I28" s="108" t="s">
        <v>139</v>
      </c>
      <c r="J28" s="125">
        <v>0</v>
      </c>
      <c r="K28" s="118" t="e">
        <f t="shared" si="6"/>
        <v>#DIV/0!</v>
      </c>
      <c r="L28" s="128" t="e">
        <f t="shared" si="7"/>
        <v>#DIV/0!</v>
      </c>
    </row>
    <row r="29" spans="1:14" s="9" customFormat="1" ht="15" thickBot="1" x14ac:dyDescent="0.35">
      <c r="A29" s="100" t="s">
        <v>112</v>
      </c>
      <c r="B29" s="133">
        <f>SUM(B24:B28)</f>
        <v>0</v>
      </c>
      <c r="C29" s="135"/>
      <c r="D29" s="137" t="e">
        <f>SUM(D24:D28)</f>
        <v>#DIV/0!</v>
      </c>
      <c r="I29" s="109" t="s">
        <v>82</v>
      </c>
      <c r="J29" s="126">
        <v>0</v>
      </c>
      <c r="K29" s="118" t="e">
        <f t="shared" si="6"/>
        <v>#DIV/0!</v>
      </c>
      <c r="L29" s="128" t="e">
        <f t="shared" si="7"/>
        <v>#DIV/0!</v>
      </c>
    </row>
    <row r="30" spans="1:14" s="9" customFormat="1" ht="15" thickBot="1" x14ac:dyDescent="0.35">
      <c r="B30" s="30"/>
      <c r="D30" s="30"/>
      <c r="I30" s="106" t="s">
        <v>147</v>
      </c>
      <c r="J30" s="127">
        <f>J24-ABS(SUM(J25:J29))</f>
        <v>0</v>
      </c>
      <c r="K30" s="105"/>
      <c r="L30" s="134" t="e">
        <f>L24-ABS(SUM(L25:L29))</f>
        <v>#DIV/0!</v>
      </c>
    </row>
    <row r="31" spans="1:14" s="9" customFormat="1" ht="15" thickBot="1" x14ac:dyDescent="0.35">
      <c r="A31" s="161" t="str">
        <f>"boekjaar "&amp;fiche!$C$46+2</f>
        <v>boekjaar 2022</v>
      </c>
      <c r="B31" s="30"/>
      <c r="D31" s="30"/>
      <c r="I31" s="163" t="str">
        <f>A31</f>
        <v>boekjaar 2022</v>
      </c>
      <c r="J31" s="162"/>
      <c r="K31" s="102"/>
      <c r="L31" s="163"/>
    </row>
    <row r="32" spans="1:14" s="9" customFormat="1" ht="15" thickBot="1" x14ac:dyDescent="0.35">
      <c r="A32" s="101" t="s">
        <v>74</v>
      </c>
      <c r="B32" s="121" t="s">
        <v>92</v>
      </c>
      <c r="C32" s="100" t="s">
        <v>93</v>
      </c>
      <c r="D32" s="121" t="s">
        <v>91</v>
      </c>
      <c r="I32" s="230" t="s">
        <v>83</v>
      </c>
      <c r="J32" s="231"/>
      <c r="K32" s="231"/>
      <c r="L32" s="232"/>
    </row>
    <row r="33" spans="1:12" s="9" customFormat="1" x14ac:dyDescent="0.3">
      <c r="A33" s="16"/>
      <c r="B33" s="41"/>
      <c r="C33" s="16"/>
      <c r="D33" s="41"/>
      <c r="I33" s="107"/>
      <c r="J33" s="104" t="s">
        <v>108</v>
      </c>
      <c r="K33" s="104" t="s">
        <v>106</v>
      </c>
      <c r="L33" s="104" t="s">
        <v>113</v>
      </c>
    </row>
    <row r="34" spans="1:12" s="9" customFormat="1" x14ac:dyDescent="0.3">
      <c r="A34" s="16" t="s">
        <v>75</v>
      </c>
      <c r="B34" s="122">
        <v>0</v>
      </c>
      <c r="C34" s="117" t="e">
        <f>$B$56</f>
        <v>#DIV/0!</v>
      </c>
      <c r="D34" s="41" t="e">
        <f>B34*C34</f>
        <v>#DIV/0!</v>
      </c>
      <c r="I34" s="69" t="s">
        <v>78</v>
      </c>
      <c r="J34" s="125">
        <v>0</v>
      </c>
      <c r="K34" s="118" t="e">
        <f>$B$56</f>
        <v>#DIV/0!</v>
      </c>
      <c r="L34" s="128" t="e">
        <f>K34*J34</f>
        <v>#DIV/0!</v>
      </c>
    </row>
    <row r="35" spans="1:12" s="9" customFormat="1" x14ac:dyDescent="0.3">
      <c r="A35" s="16" t="s">
        <v>76</v>
      </c>
      <c r="B35" s="122">
        <v>0</v>
      </c>
      <c r="C35" s="117" t="e">
        <f t="shared" ref="C35:C37" si="8">$B$56</f>
        <v>#DIV/0!</v>
      </c>
      <c r="D35" s="41" t="e">
        <f t="shared" ref="D35:D38" si="9">B35*C35</f>
        <v>#DIV/0!</v>
      </c>
      <c r="I35" s="108" t="s">
        <v>79</v>
      </c>
      <c r="J35" s="125">
        <v>0</v>
      </c>
      <c r="K35" s="118" t="e">
        <f t="shared" ref="K35:K39" si="10">$B$56</f>
        <v>#DIV/0!</v>
      </c>
      <c r="L35" s="128" t="e">
        <f t="shared" ref="L35:L39" si="11">K35*J35</f>
        <v>#DIV/0!</v>
      </c>
    </row>
    <row r="36" spans="1:12" s="9" customFormat="1" x14ac:dyDescent="0.3">
      <c r="A36" s="16" t="s">
        <v>77</v>
      </c>
      <c r="B36" s="122">
        <v>0</v>
      </c>
      <c r="C36" s="117" t="e">
        <f t="shared" si="8"/>
        <v>#DIV/0!</v>
      </c>
      <c r="D36" s="41" t="e">
        <f t="shared" si="9"/>
        <v>#DIV/0!</v>
      </c>
      <c r="I36" s="108" t="s">
        <v>80</v>
      </c>
      <c r="J36" s="125">
        <v>0</v>
      </c>
      <c r="K36" s="118" t="e">
        <f t="shared" si="10"/>
        <v>#DIV/0!</v>
      </c>
      <c r="L36" s="128" t="e">
        <f t="shared" si="11"/>
        <v>#DIV/0!</v>
      </c>
    </row>
    <row r="37" spans="1:12" s="9" customFormat="1" x14ac:dyDescent="0.3">
      <c r="A37" s="16" t="s">
        <v>136</v>
      </c>
      <c r="B37" s="122">
        <v>0</v>
      </c>
      <c r="C37" s="117" t="e">
        <f t="shared" si="8"/>
        <v>#DIV/0!</v>
      </c>
      <c r="D37" s="41" t="e">
        <f t="shared" si="9"/>
        <v>#DIV/0!</v>
      </c>
      <c r="I37" s="108" t="s">
        <v>81</v>
      </c>
      <c r="J37" s="125">
        <v>0</v>
      </c>
      <c r="K37" s="118" t="e">
        <f t="shared" si="10"/>
        <v>#DIV/0!</v>
      </c>
      <c r="L37" s="128" t="e">
        <f t="shared" si="11"/>
        <v>#DIV/0!</v>
      </c>
    </row>
    <row r="38" spans="1:12" s="9" customFormat="1" ht="15" thickBot="1" x14ac:dyDescent="0.35">
      <c r="A38" s="16" t="s">
        <v>135</v>
      </c>
      <c r="B38" s="122">
        <v>0</v>
      </c>
      <c r="C38" s="117">
        <v>0.05</v>
      </c>
      <c r="D38" s="136">
        <f t="shared" si="9"/>
        <v>0</v>
      </c>
      <c r="I38" s="108" t="s">
        <v>139</v>
      </c>
      <c r="J38" s="125">
        <v>0</v>
      </c>
      <c r="K38" s="118" t="e">
        <f t="shared" si="10"/>
        <v>#DIV/0!</v>
      </c>
      <c r="L38" s="128" t="e">
        <f t="shared" si="11"/>
        <v>#DIV/0!</v>
      </c>
    </row>
    <row r="39" spans="1:12" s="9" customFormat="1" ht="15" thickBot="1" x14ac:dyDescent="0.35">
      <c r="A39" s="100" t="s">
        <v>112</v>
      </c>
      <c r="B39" s="133">
        <f>SUM(B34:B38)</f>
        <v>0</v>
      </c>
      <c r="C39" s="135"/>
      <c r="D39" s="137" t="e">
        <f>SUM(D34:D38)</f>
        <v>#DIV/0!</v>
      </c>
      <c r="I39" s="109" t="s">
        <v>82</v>
      </c>
      <c r="J39" s="126">
        <v>0</v>
      </c>
      <c r="K39" s="118" t="e">
        <f t="shared" si="10"/>
        <v>#DIV/0!</v>
      </c>
      <c r="L39" s="128" t="e">
        <f t="shared" si="11"/>
        <v>#DIV/0!</v>
      </c>
    </row>
    <row r="40" spans="1:12" s="102" customFormat="1" ht="15" thickBot="1" x14ac:dyDescent="0.35">
      <c r="I40" s="106" t="s">
        <v>147</v>
      </c>
      <c r="J40" s="127">
        <f>J34-ABS(SUM(J35:J39))</f>
        <v>0</v>
      </c>
      <c r="K40" s="105"/>
      <c r="L40" s="134" t="e">
        <f>L34-ABS(SUM(L35:L39))</f>
        <v>#DIV/0!</v>
      </c>
    </row>
    <row r="41" spans="1:12" s="102" customFormat="1" x14ac:dyDescent="0.3"/>
    <row r="42" spans="1:12" s="102" customFormat="1" x14ac:dyDescent="0.3"/>
    <row r="43" spans="1:12" s="102" customFormat="1" x14ac:dyDescent="0.3"/>
    <row r="44" spans="1:12" s="9" customFormat="1" x14ac:dyDescent="0.3">
      <c r="B44" s="30"/>
      <c r="D44" s="30"/>
      <c r="I44" s="102"/>
      <c r="J44" s="162"/>
      <c r="K44" s="102"/>
      <c r="L44" s="163"/>
    </row>
    <row r="46" spans="1:12" ht="21" x14ac:dyDescent="0.4">
      <c r="A46" s="165" t="s">
        <v>85</v>
      </c>
    </row>
    <row r="47" spans="1:12" x14ac:dyDescent="0.3">
      <c r="A47" s="3" t="s">
        <v>107</v>
      </c>
      <c r="I47" s="3" t="s">
        <v>86</v>
      </c>
    </row>
    <row r="48" spans="1:12" x14ac:dyDescent="0.3">
      <c r="A48" s="229" t="s">
        <v>105</v>
      </c>
      <c r="B48" s="229"/>
      <c r="C48" s="229"/>
      <c r="D48" s="229"/>
      <c r="E48" s="229"/>
      <c r="F48" s="229"/>
      <c r="G48" s="229"/>
      <c r="I48" s="102" t="s">
        <v>109</v>
      </c>
    </row>
    <row r="49" spans="1:10" x14ac:dyDescent="0.3">
      <c r="A49" s="229"/>
      <c r="B49" s="229"/>
      <c r="C49" s="229"/>
      <c r="D49" s="229"/>
      <c r="E49" s="229"/>
      <c r="F49" s="229"/>
      <c r="G49" s="229"/>
      <c r="I49" s="102"/>
    </row>
    <row r="50" spans="1:10" x14ac:dyDescent="0.3">
      <c r="A50" s="229"/>
      <c r="B50" s="229"/>
      <c r="C50" s="229"/>
      <c r="D50" s="229"/>
      <c r="E50" s="229"/>
      <c r="F50" s="229"/>
      <c r="G50" s="229"/>
      <c r="I50" s="102"/>
    </row>
    <row r="51" spans="1:10" x14ac:dyDescent="0.3">
      <c r="J51" t="s">
        <v>110</v>
      </c>
    </row>
    <row r="52" spans="1:10" x14ac:dyDescent="0.3">
      <c r="A52" t="s">
        <v>87</v>
      </c>
      <c r="B52" s="2" t="s">
        <v>88</v>
      </c>
      <c r="D52" s="2" t="s">
        <v>124</v>
      </c>
      <c r="I52" s="119" t="str">
        <f>I15</f>
        <v>- verzekering</v>
      </c>
      <c r="J52" s="119" t="s">
        <v>111</v>
      </c>
    </row>
    <row r="53" spans="1:10" x14ac:dyDescent="0.3">
      <c r="I53" s="119" t="str">
        <f>I16</f>
        <v>- energiekost</v>
      </c>
      <c r="J53" s="119" t="s">
        <v>111</v>
      </c>
    </row>
    <row r="54" spans="1:10" x14ac:dyDescent="0.3">
      <c r="A54" t="s">
        <v>89</v>
      </c>
      <c r="B54" s="123">
        <v>0</v>
      </c>
      <c r="I54" s="119" t="str">
        <f>I17</f>
        <v>- onderhoudskost</v>
      </c>
      <c r="J54" s="119" t="s">
        <v>111</v>
      </c>
    </row>
    <row r="55" spans="1:10" x14ac:dyDescent="0.3">
      <c r="A55" t="s">
        <v>90</v>
      </c>
      <c r="B55" s="123">
        <v>0</v>
      </c>
      <c r="I55" s="119" t="str">
        <f>I18</f>
        <v>- andere1:</v>
      </c>
      <c r="J55" s="119" t="s">
        <v>111</v>
      </c>
    </row>
    <row r="56" spans="1:10" x14ac:dyDescent="0.3">
      <c r="A56" s="1" t="s">
        <v>94</v>
      </c>
      <c r="B56" s="124" t="e">
        <f>B54/B55</f>
        <v>#DIV/0!</v>
      </c>
      <c r="I56" s="119" t="str">
        <f>I19</f>
        <v>-andere2:…</v>
      </c>
      <c r="J56" s="119" t="s">
        <v>111</v>
      </c>
    </row>
    <row r="58" spans="1:10" x14ac:dyDescent="0.3">
      <c r="A58" s="3" t="s">
        <v>95</v>
      </c>
    </row>
    <row r="59" spans="1:10" x14ac:dyDescent="0.3">
      <c r="A59" t="s">
        <v>96</v>
      </c>
    </row>
    <row r="60" spans="1:10" x14ac:dyDescent="0.3">
      <c r="A60" t="s">
        <v>97</v>
      </c>
    </row>
    <row r="61" spans="1:10" x14ac:dyDescent="0.3">
      <c r="A61" t="s">
        <v>98</v>
      </c>
    </row>
    <row r="62" spans="1:10" x14ac:dyDescent="0.3">
      <c r="A62" t="s">
        <v>99</v>
      </c>
    </row>
    <row r="63" spans="1:10" x14ac:dyDescent="0.3">
      <c r="A63" t="s">
        <v>100</v>
      </c>
    </row>
    <row r="65" spans="1:4" x14ac:dyDescent="0.3">
      <c r="A65" t="s">
        <v>101</v>
      </c>
    </row>
    <row r="67" spans="1:4" x14ac:dyDescent="0.3">
      <c r="A67" t="s">
        <v>102</v>
      </c>
      <c r="C67" s="2">
        <v>250000</v>
      </c>
      <c r="D67" s="2" t="s">
        <v>37</v>
      </c>
    </row>
    <row r="68" spans="1:4" x14ac:dyDescent="0.3">
      <c r="C68" s="2"/>
    </row>
    <row r="69" spans="1:4" x14ac:dyDescent="0.3">
      <c r="A69" t="s">
        <v>103</v>
      </c>
      <c r="C69" s="2">
        <f>C67*2000/2500</f>
        <v>200000</v>
      </c>
      <c r="D69" s="2" t="s">
        <v>104</v>
      </c>
    </row>
  </sheetData>
  <mergeCells count="6">
    <mergeCell ref="A3:U3"/>
    <mergeCell ref="A48:G50"/>
    <mergeCell ref="I12:L12"/>
    <mergeCell ref="A5:L8"/>
    <mergeCell ref="I22:L22"/>
    <mergeCell ref="I32:L3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1958C-9A11-4393-831C-A1ED453B5988}">
  <sheetPr codeName="Blad3"/>
  <dimension ref="A1:T26"/>
  <sheetViews>
    <sheetView topLeftCell="P1" zoomScale="196" zoomScaleNormal="196" workbookViewId="0">
      <selection activeCell="T27" sqref="T27"/>
    </sheetView>
  </sheetViews>
  <sheetFormatPr defaultRowHeight="14.4" x14ac:dyDescent="0.3"/>
  <sheetData>
    <row r="1" spans="1:20" ht="15" thickBot="1" x14ac:dyDescent="0.35"/>
    <row r="2" spans="1:20" ht="15" thickBot="1" x14ac:dyDescent="0.35">
      <c r="A2" s="67" t="s">
        <v>53</v>
      </c>
      <c r="B2" s="76"/>
      <c r="C2" s="77"/>
      <c r="T2" s="3" t="s">
        <v>54</v>
      </c>
    </row>
    <row r="23" spans="20:20" x14ac:dyDescent="0.3">
      <c r="T23" t="s">
        <v>59</v>
      </c>
    </row>
    <row r="24" spans="20:20" x14ac:dyDescent="0.3">
      <c r="T24" t="s">
        <v>61</v>
      </c>
    </row>
    <row r="25" spans="20:20" x14ac:dyDescent="0.3">
      <c r="T25" t="s">
        <v>60</v>
      </c>
    </row>
    <row r="26" spans="20:20" x14ac:dyDescent="0.3">
      <c r="T26" t="s">
        <v>125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445A6-B150-4A14-9926-8D3345970CAB}">
  <sheetPr codeName="Blad4"/>
  <dimension ref="A1:F6"/>
  <sheetViews>
    <sheetView workbookViewId="0">
      <selection activeCell="F28" sqref="F28"/>
    </sheetView>
  </sheetViews>
  <sheetFormatPr defaultRowHeight="14.4" x14ac:dyDescent="0.3"/>
  <cols>
    <col min="1" max="1" width="17.21875" customWidth="1"/>
    <col min="2" max="2" width="14.88671875" customWidth="1"/>
    <col min="3" max="3" width="13.44140625" bestFit="1" customWidth="1"/>
    <col min="4" max="4" width="15.6640625" bestFit="1" customWidth="1"/>
    <col min="5" max="5" width="18.5546875" bestFit="1" customWidth="1"/>
  </cols>
  <sheetData>
    <row r="1" spans="1:6" x14ac:dyDescent="0.3">
      <c r="A1" t="s">
        <v>116</v>
      </c>
      <c r="B1" s="16"/>
      <c r="C1" s="16" t="s">
        <v>120</v>
      </c>
      <c r="D1" s="16" t="s">
        <v>117</v>
      </c>
      <c r="E1" s="16" t="s">
        <v>118</v>
      </c>
    </row>
    <row r="2" spans="1:6" x14ac:dyDescent="0.3">
      <c r="B2" s="16" t="s">
        <v>114</v>
      </c>
      <c r="C2" s="16">
        <v>0.61199999999999999</v>
      </c>
      <c r="D2" s="16">
        <v>20</v>
      </c>
      <c r="E2" s="111">
        <f>C2/D2</f>
        <v>3.0599999999999999E-2</v>
      </c>
    </row>
    <row r="3" spans="1:6" x14ac:dyDescent="0.3">
      <c r="B3" s="16" t="s">
        <v>115</v>
      </c>
      <c r="C3" s="16">
        <f>2.8*0.85</f>
        <v>2.38</v>
      </c>
      <c r="D3" s="16">
        <v>72.5</v>
      </c>
      <c r="E3" s="111">
        <f>C3/D3</f>
        <v>3.2827586206896547E-2</v>
      </c>
    </row>
    <row r="4" spans="1:6" x14ac:dyDescent="0.3">
      <c r="B4" s="16"/>
      <c r="C4" s="16"/>
      <c r="D4" s="16"/>
      <c r="E4" s="112">
        <f>AVERAGE(E2:E3)</f>
        <v>3.1713793103448275E-2</v>
      </c>
    </row>
    <row r="5" spans="1:6" x14ac:dyDescent="0.3">
      <c r="E5" s="103">
        <v>0.01</v>
      </c>
      <c r="F5" t="s">
        <v>121</v>
      </c>
    </row>
    <row r="6" spans="1:6" x14ac:dyDescent="0.3">
      <c r="E6" s="112">
        <f>E4+E5</f>
        <v>4.1713793103448277E-2</v>
      </c>
      <c r="F6" t="s">
        <v>119</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9F9DB-A175-48A3-9617-0D665B476FD3}">
  <sheetPr codeName="Blad5"/>
  <dimension ref="B2:B6"/>
  <sheetViews>
    <sheetView workbookViewId="0">
      <selection activeCell="B7" sqref="B7"/>
    </sheetView>
  </sheetViews>
  <sheetFormatPr defaultRowHeight="14.4" x14ac:dyDescent="0.3"/>
  <sheetData>
    <row r="2" spans="2:2" x14ac:dyDescent="0.3">
      <c r="B2" t="s">
        <v>122</v>
      </c>
    </row>
    <row r="3" spans="2:2" x14ac:dyDescent="0.3">
      <c r="B3" t="s">
        <v>123</v>
      </c>
    </row>
    <row r="5" spans="2:2" x14ac:dyDescent="0.3">
      <c r="B5" t="s">
        <v>37</v>
      </c>
    </row>
    <row r="6" spans="2:2" x14ac:dyDescent="0.3">
      <c r="B6" t="s">
        <v>38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24F9-813B-4FA1-B3D9-7464EEA10B79}">
  <sheetPr codeName="Blad6"/>
  <dimension ref="A1:D13"/>
  <sheetViews>
    <sheetView workbookViewId="0">
      <selection activeCell="D17" sqref="D17"/>
    </sheetView>
  </sheetViews>
  <sheetFormatPr defaultRowHeight="14.4" x14ac:dyDescent="0.3"/>
  <cols>
    <col min="1" max="1" width="19" bestFit="1" customWidth="1"/>
    <col min="2" max="2" width="9.88671875" customWidth="1"/>
    <col min="3" max="3" width="17" customWidth="1"/>
    <col min="4" max="4" width="23.6640625" customWidth="1"/>
  </cols>
  <sheetData>
    <row r="1" spans="1:4" x14ac:dyDescent="0.3">
      <c r="C1" s="6" t="s">
        <v>7</v>
      </c>
      <c r="D1" s="6" t="s">
        <v>6</v>
      </c>
    </row>
    <row r="2" spans="1:4" x14ac:dyDescent="0.3">
      <c r="A2" s="3" t="s">
        <v>12</v>
      </c>
      <c r="C2">
        <f>3.5+1.82</f>
        <v>5.32</v>
      </c>
      <c r="D2">
        <v>4.2699999999999996</v>
      </c>
    </row>
    <row r="3" spans="1:4" x14ac:dyDescent="0.3">
      <c r="C3" s="8">
        <v>220</v>
      </c>
      <c r="D3" s="8">
        <v>220</v>
      </c>
    </row>
    <row r="5" spans="1:4" x14ac:dyDescent="0.3">
      <c r="B5" s="7" t="s">
        <v>13</v>
      </c>
      <c r="C5" s="7">
        <f>C2*C3</f>
        <v>1170.4000000000001</v>
      </c>
      <c r="D5" s="7">
        <f>D2*D3</f>
        <v>939.39999999999986</v>
      </c>
    </row>
    <row r="7" spans="1:4" x14ac:dyDescent="0.3">
      <c r="A7" s="3" t="s">
        <v>14</v>
      </c>
    </row>
    <row r="9" spans="1:4" x14ac:dyDescent="0.3">
      <c r="B9" t="s">
        <v>15</v>
      </c>
      <c r="C9">
        <v>0</v>
      </c>
      <c r="D9">
        <v>400</v>
      </c>
    </row>
    <row r="11" spans="1:4" x14ac:dyDescent="0.3">
      <c r="B11" s="3" t="s">
        <v>13</v>
      </c>
      <c r="C11">
        <f>12*C9</f>
        <v>0</v>
      </c>
      <c r="D11">
        <f>12*D9</f>
        <v>4800</v>
      </c>
    </row>
    <row r="13" spans="1:4" x14ac:dyDescent="0.3">
      <c r="A13" t="s">
        <v>16</v>
      </c>
      <c r="C13" s="7">
        <f>C5+C11</f>
        <v>1170.4000000000001</v>
      </c>
      <c r="D13" s="7">
        <f>D5+D11</f>
        <v>5739.4</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151BB30E5739F4A93FBA975675BA33E" ma:contentTypeVersion="17" ma:contentTypeDescription="Een nieuw document maken." ma:contentTypeScope="" ma:versionID="7b59cbab39c6884a3ab0b8788b4470d8">
  <xsd:schema xmlns:xsd="http://www.w3.org/2001/XMLSchema" xmlns:xs="http://www.w3.org/2001/XMLSchema" xmlns:p="http://schemas.microsoft.com/office/2006/metadata/properties" xmlns:ns2="ddff576a-dbbc-4494-a6a3-7f20f9e3b96e" xmlns:ns3="6f1249d8-8563-47e1-b628-fdc44376b021" xmlns:ns4="9a9ec0f0-7796-43d0-ac1f-4c8c46ee0bd1" targetNamespace="http://schemas.microsoft.com/office/2006/metadata/properties" ma:root="true" ma:fieldsID="64e36be6a723531e60405deea77d7e49" ns2:_="" ns3:_="" ns4:_="">
    <xsd:import namespace="ddff576a-dbbc-4494-a6a3-7f20f9e3b96e"/>
    <xsd:import namespace="6f1249d8-8563-47e1-b628-fdc44376b021"/>
    <xsd:import namespace="9a9ec0f0-7796-43d0-ac1f-4c8c46ee0bd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ServiceObjectDetectorVersions" minOccurs="0"/>
                <xsd:element ref="ns2:lcf76f155ced4ddcb4097134ff3c332f" minOccurs="0"/>
                <xsd:element ref="ns4:TaxCatchAll" minOccurs="0"/>
                <xsd:element ref="ns2:MediaServiceSearchPropertie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ff576a-dbbc-4494-a6a3-7f20f9e3b96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Location" ma:index="14" nillable="true" ma:displayName="MediaServic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49ca8161-7180-459b-a0ef-1a71cf6ffea5"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CR" ma:index="24"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f1249d8-8563-47e1-b628-fdc44376b021" elementFormDefault="qualified">
    <xsd:import namespace="http://schemas.microsoft.com/office/2006/documentManagement/types"/>
    <xsd:import namespace="http://schemas.microsoft.com/office/infopath/2007/PartnerControls"/>
    <xsd:element name="SharedWithUsers" ma:index="10"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a9ec0f0-7796-43d0-ac1f-4c8c46ee0bd1"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2051b53b-46af-4651-bcbd-130dcd156f13}" ma:internalName="TaxCatchAll" ma:showField="CatchAllData" ma:web="d6b0519f-151c-4ff4-90e5-3a8f1ccb71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a9ec0f0-7796-43d0-ac1f-4c8c46ee0bd1" xsi:nil="true"/>
    <lcf76f155ced4ddcb4097134ff3c332f xmlns="ddff576a-dbbc-4494-a6a3-7f20f9e3b96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89A8989-024B-4694-8CD1-8724619200B9}">
  <ds:schemaRefs>
    <ds:schemaRef ds:uri="http://schemas.microsoft.com/sharepoint/v3/contenttype/forms"/>
  </ds:schemaRefs>
</ds:datastoreItem>
</file>

<file path=customXml/itemProps2.xml><?xml version="1.0" encoding="utf-8"?>
<ds:datastoreItem xmlns:ds="http://schemas.openxmlformats.org/officeDocument/2006/customXml" ds:itemID="{52555CA0-F6D1-41BE-8190-69560763D151}"/>
</file>

<file path=customXml/itemProps3.xml><?xml version="1.0" encoding="utf-8"?>
<ds:datastoreItem xmlns:ds="http://schemas.openxmlformats.org/officeDocument/2006/customXml" ds:itemID="{D7E0B282-819D-417A-ABF4-899A003C34B0}">
  <ds:schemaRefs>
    <ds:schemaRef ds:uri="http://purl.org/dc/elements/1.1/"/>
    <ds:schemaRef ds:uri="http://schemas.microsoft.com/office/2006/metadata/properties"/>
    <ds:schemaRef ds:uri="0c9146a0-5747-4894-b802-94302509814c"/>
    <ds:schemaRef ds:uri="http://purl.org/dc/terms/"/>
    <ds:schemaRef ds:uri="9a9ec0f0-7796-43d0-ac1f-4c8c46ee0bd1"/>
    <ds:schemaRef ds:uri="http://schemas.microsoft.com/office/2006/documentManagement/types"/>
    <ds:schemaRef ds:uri="http://schemas.microsoft.com/office/infopath/2007/PartnerControls"/>
    <ds:schemaRef ds:uri="http://schemas.openxmlformats.org/package/2006/metadata/core-properties"/>
    <ds:schemaRef ds:uri="1d1e5acb-1ded-409b-b259-6d5dfca8194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1</vt:i4>
      </vt:variant>
    </vt:vector>
  </HeadingPairs>
  <TitlesOfParts>
    <vt:vector size="8" baseType="lpstr">
      <vt:lpstr>fiche</vt:lpstr>
      <vt:lpstr>bouwindex</vt:lpstr>
      <vt:lpstr>gebruikersbijdrage-detail</vt:lpstr>
      <vt:lpstr>regelgeving</vt:lpstr>
      <vt:lpstr>berekening finkost EV</vt:lpstr>
      <vt:lpstr>keuzelijst</vt:lpstr>
      <vt:lpstr>tarieven infrastructuurkost</vt:lpstr>
      <vt:lpstr>gebruikersbijdrage_detail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Vermeiren, Nico</dc:creator>
  <cp:lastModifiedBy>Vermeiren Nico</cp:lastModifiedBy>
  <cp:lastPrinted>2021-10-28T13:13:32Z</cp:lastPrinted>
  <dcterms:created xsi:type="dcterms:W3CDTF">2021-09-12T13:04:44Z</dcterms:created>
  <dcterms:modified xsi:type="dcterms:W3CDTF">2024-01-08T10:54:35Z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0x010100704D47932C03B94EBDDC7F23B47A1D37</vt:lpwstr>
  </property>
  <property fmtid="{D5CDD505-2E9C-101B-9397-08002B2CF9AE}" pid="3" name="MediaServiceImageTags">
    <vt:lpwstr/>
  </property>
</Properties>
</file>